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korne\WORK\Cyklo_MinDop\Liestany\DSP\"/>
    </mc:Choice>
  </mc:AlternateContent>
  <xr:revisionPtr revIDLastSave="0" documentId="8_{E7E4BE3C-330D-46A9-8E8E-ABF88B4EA1D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kapitulácia stavby" sheetId="1" r:id="rId1"/>
    <sheet name="1007-1 - SO 01 Uzamykateľ..." sheetId="2" r:id="rId2"/>
    <sheet name="1007-2 - SO 02 Uzamykateľ..." sheetId="3" r:id="rId3"/>
    <sheet name="1007-3 - SO 03 Uzamykateľ..." sheetId="4" r:id="rId4"/>
    <sheet name="1007-4 - Ostatné náklady" sheetId="5" r:id="rId5"/>
  </sheets>
  <definedNames>
    <definedName name="_xlnm.Print_Area" localSheetId="1">'1007-1 - SO 01 Uzamykateľ...'!$C$4:$Q$70,'1007-1 - SO 01 Uzamykateľ...'!$C$76:$Q$106,'1007-1 - SO 01 Uzamykateľ...'!$C$112:$Q$202</definedName>
    <definedName name="_xlnm.Print_Area" localSheetId="2">'1007-2 - SO 02 Uzamykateľ...'!$C$4:$Q$70,'1007-2 - SO 02 Uzamykateľ...'!$C$76:$Q$106,'1007-2 - SO 02 Uzamykateľ...'!$C$112:$Q$202</definedName>
    <definedName name="_xlnm.Print_Area" localSheetId="3">'1007-3 - SO 03 Uzamykateľ...'!$C$4:$Q$70,'1007-3 - SO 03 Uzamykateľ...'!$C$76:$Q$106,'1007-3 - SO 03 Uzamykateľ...'!$C$112:$Q$209</definedName>
    <definedName name="_xlnm.Print_Area" localSheetId="4">'1007-4 - Ostatné náklady'!$C$4:$Q$70,'1007-4 - Ostatné náklady'!$C$76:$Q$94,'1007-4 - Ostatné náklady'!$C$100:$Q$118</definedName>
    <definedName name="_xlnm.Print_Area" localSheetId="0">'Rekapitulácia stavby'!$C$4:$AP$70,'Rekapitulácia stavby'!$C$76:$AP$95</definedName>
    <definedName name="_xlnm.Print_Titles" localSheetId="1">'1007-1 - SO 01 Uzamykateľ...'!$122:$122</definedName>
    <definedName name="_xlnm.Print_Titles" localSheetId="2">'1007-2 - SO 02 Uzamykateľ...'!$122:$122</definedName>
    <definedName name="_xlnm.Print_Titles" localSheetId="3">'1007-3 - SO 03 Uzamykateľ...'!$122:$122</definedName>
    <definedName name="_xlnm.Print_Titles" localSheetId="4">'1007-4 - Ostatné náklady'!$110:$110</definedName>
    <definedName name="_xlnm.Print_Titles" localSheetId="0">'Rekapitulácia stavby'!$85:$85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91" i="1" l="1"/>
  <c r="AX91" i="1"/>
  <c r="BI118" i="5"/>
  <c r="BH118" i="5"/>
  <c r="BG118" i="5"/>
  <c r="BE118" i="5"/>
  <c r="AA118" i="5"/>
  <c r="Y118" i="5"/>
  <c r="Y113" i="5" s="1"/>
  <c r="Y112" i="5" s="1"/>
  <c r="Y111" i="5" s="1"/>
  <c r="W118" i="5"/>
  <c r="BK118" i="5"/>
  <c r="N118" i="5"/>
  <c r="BF118" i="5" s="1"/>
  <c r="BI117" i="5"/>
  <c r="BH117" i="5"/>
  <c r="BG117" i="5"/>
  <c r="BE117" i="5"/>
  <c r="AA117" i="5"/>
  <c r="Y117" i="5"/>
  <c r="W117" i="5"/>
  <c r="BK117" i="5"/>
  <c r="N117" i="5"/>
  <c r="BF117" i="5" s="1"/>
  <c r="BI116" i="5"/>
  <c r="BH116" i="5"/>
  <c r="BG116" i="5"/>
  <c r="BE116" i="5"/>
  <c r="AA116" i="5"/>
  <c r="Y116" i="5"/>
  <c r="W116" i="5"/>
  <c r="BK116" i="5"/>
  <c r="N116" i="5"/>
  <c r="BF116" i="5"/>
  <c r="BI115" i="5"/>
  <c r="BH115" i="5"/>
  <c r="BG115" i="5"/>
  <c r="BE115" i="5"/>
  <c r="AA115" i="5"/>
  <c r="Y115" i="5"/>
  <c r="W115" i="5"/>
  <c r="BK115" i="5"/>
  <c r="N115" i="5"/>
  <c r="BF115" i="5" s="1"/>
  <c r="BI114" i="5"/>
  <c r="BH114" i="5"/>
  <c r="BG114" i="5"/>
  <c r="BE114" i="5"/>
  <c r="AA114" i="5"/>
  <c r="AA113" i="5" s="1"/>
  <c r="AA112" i="5" s="1"/>
  <c r="AA111" i="5" s="1"/>
  <c r="Y114" i="5"/>
  <c r="W114" i="5"/>
  <c r="W113" i="5" s="1"/>
  <c r="W112" i="5" s="1"/>
  <c r="W111" i="5" s="1"/>
  <c r="AU91" i="1" s="1"/>
  <c r="BK114" i="5"/>
  <c r="N114" i="5"/>
  <c r="BF114" i="5" s="1"/>
  <c r="M33" i="5" s="1"/>
  <c r="AW91" i="1" s="1"/>
  <c r="M107" i="5"/>
  <c r="F107" i="5"/>
  <c r="F105" i="5"/>
  <c r="F103" i="5"/>
  <c r="M28" i="5"/>
  <c r="AS91" i="1" s="1"/>
  <c r="M83" i="5"/>
  <c r="F83" i="5"/>
  <c r="F81" i="5"/>
  <c r="F79" i="5"/>
  <c r="O21" i="5"/>
  <c r="E21" i="5"/>
  <c r="M108" i="5" s="1"/>
  <c r="M84" i="5"/>
  <c r="O20" i="5"/>
  <c r="O15" i="5"/>
  <c r="E15" i="5"/>
  <c r="F108" i="5" s="1"/>
  <c r="O14" i="5"/>
  <c r="M105" i="5"/>
  <c r="M81" i="5"/>
  <c r="F6" i="5"/>
  <c r="F78" i="5" s="1"/>
  <c r="AY90" i="1"/>
  <c r="AX90" i="1"/>
  <c r="BI209" i="4"/>
  <c r="BH209" i="4"/>
  <c r="BG209" i="4"/>
  <c r="BE209" i="4"/>
  <c r="AA209" i="4"/>
  <c r="Y209" i="4"/>
  <c r="W209" i="4"/>
  <c r="BK209" i="4"/>
  <c r="N209" i="4"/>
  <c r="BF209" i="4" s="1"/>
  <c r="BI208" i="4"/>
  <c r="BH208" i="4"/>
  <c r="BG208" i="4"/>
  <c r="BE208" i="4"/>
  <c r="AA208" i="4"/>
  <c r="AA207" i="4"/>
  <c r="Y208" i="4"/>
  <c r="Y207" i="4"/>
  <c r="W208" i="4"/>
  <c r="W207" i="4" s="1"/>
  <c r="BK208" i="4"/>
  <c r="N208" i="4"/>
  <c r="BF208" i="4" s="1"/>
  <c r="BI206" i="4"/>
  <c r="BH206" i="4"/>
  <c r="BG206" i="4"/>
  <c r="BE206" i="4"/>
  <c r="AA206" i="4"/>
  <c r="Y206" i="4"/>
  <c r="W206" i="4"/>
  <c r="BK206" i="4"/>
  <c r="N206" i="4"/>
  <c r="BF206" i="4" s="1"/>
  <c r="BI205" i="4"/>
  <c r="BH205" i="4"/>
  <c r="BG205" i="4"/>
  <c r="BE205" i="4"/>
  <c r="AA205" i="4"/>
  <c r="Y205" i="4"/>
  <c r="W205" i="4"/>
  <c r="BK205" i="4"/>
  <c r="N205" i="4"/>
  <c r="BF205" i="4" s="1"/>
  <c r="BI204" i="4"/>
  <c r="BH204" i="4"/>
  <c r="BG204" i="4"/>
  <c r="BE204" i="4"/>
  <c r="AA204" i="4"/>
  <c r="Y204" i="4"/>
  <c r="W204" i="4"/>
  <c r="BK204" i="4"/>
  <c r="N204" i="4"/>
  <c r="BF204" i="4" s="1"/>
  <c r="BI203" i="4"/>
  <c r="BH203" i="4"/>
  <c r="BG203" i="4"/>
  <c r="BE203" i="4"/>
  <c r="AA203" i="4"/>
  <c r="Y203" i="4"/>
  <c r="W203" i="4"/>
  <c r="BK203" i="4"/>
  <c r="N203" i="4"/>
  <c r="BF203" i="4"/>
  <c r="BI202" i="4"/>
  <c r="BH202" i="4"/>
  <c r="BG202" i="4"/>
  <c r="BE202" i="4"/>
  <c r="AA202" i="4"/>
  <c r="Y202" i="4"/>
  <c r="W202" i="4"/>
  <c r="BK202" i="4"/>
  <c r="N202" i="4"/>
  <c r="BF202" i="4" s="1"/>
  <c r="BI201" i="4"/>
  <c r="BH201" i="4"/>
  <c r="BG201" i="4"/>
  <c r="BE201" i="4"/>
  <c r="AA201" i="4"/>
  <c r="Y201" i="4"/>
  <c r="W201" i="4"/>
  <c r="BK201" i="4"/>
  <c r="N201" i="4"/>
  <c r="BF201" i="4" s="1"/>
  <c r="BI200" i="4"/>
  <c r="BH200" i="4"/>
  <c r="BG200" i="4"/>
  <c r="BE200" i="4"/>
  <c r="AA200" i="4"/>
  <c r="Y200" i="4"/>
  <c r="W200" i="4"/>
  <c r="BK200" i="4"/>
  <c r="N200" i="4"/>
  <c r="BF200" i="4"/>
  <c r="BI199" i="4"/>
  <c r="BH199" i="4"/>
  <c r="BG199" i="4"/>
  <c r="BE199" i="4"/>
  <c r="AA199" i="4"/>
  <c r="Y199" i="4"/>
  <c r="W199" i="4"/>
  <c r="BK199" i="4"/>
  <c r="N199" i="4"/>
  <c r="BF199" i="4" s="1"/>
  <c r="BI198" i="4"/>
  <c r="BH198" i="4"/>
  <c r="BG198" i="4"/>
  <c r="BE198" i="4"/>
  <c r="AA198" i="4"/>
  <c r="Y198" i="4"/>
  <c r="W198" i="4"/>
  <c r="BK198" i="4"/>
  <c r="N198" i="4"/>
  <c r="BF198" i="4" s="1"/>
  <c r="BI197" i="4"/>
  <c r="BH197" i="4"/>
  <c r="BG197" i="4"/>
  <c r="BE197" i="4"/>
  <c r="AA197" i="4"/>
  <c r="Y197" i="4"/>
  <c r="Y195" i="4" s="1"/>
  <c r="Y194" i="4" s="1"/>
  <c r="W197" i="4"/>
  <c r="BK197" i="4"/>
  <c r="N197" i="4"/>
  <c r="BF197" i="4" s="1"/>
  <c r="BI196" i="4"/>
  <c r="BH196" i="4"/>
  <c r="BG196" i="4"/>
  <c r="BE196" i="4"/>
  <c r="AA196" i="4"/>
  <c r="AA195" i="4" s="1"/>
  <c r="AA194" i="4" s="1"/>
  <c r="Y196" i="4"/>
  <c r="W196" i="4"/>
  <c r="W195" i="4"/>
  <c r="W194" i="4" s="1"/>
  <c r="BK196" i="4"/>
  <c r="N196" i="4"/>
  <c r="BF196" i="4"/>
  <c r="BI193" i="4"/>
  <c r="BH193" i="4"/>
  <c r="BG193" i="4"/>
  <c r="BE193" i="4"/>
  <c r="AA193" i="4"/>
  <c r="AA192" i="4"/>
  <c r="Y193" i="4"/>
  <c r="Y192" i="4" s="1"/>
  <c r="W193" i="4"/>
  <c r="W192" i="4" s="1"/>
  <c r="BK193" i="4"/>
  <c r="BK192" i="4" s="1"/>
  <c r="N192" i="4" s="1"/>
  <c r="N99" i="4" s="1"/>
  <c r="N193" i="4"/>
  <c r="BF193" i="4" s="1"/>
  <c r="BI191" i="4"/>
  <c r="BH191" i="4"/>
  <c r="BG191" i="4"/>
  <c r="BE191" i="4"/>
  <c r="AA191" i="4"/>
  <c r="Y191" i="4"/>
  <c r="W191" i="4"/>
  <c r="BK191" i="4"/>
  <c r="N191" i="4"/>
  <c r="BF191" i="4" s="1"/>
  <c r="BI190" i="4"/>
  <c r="BH190" i="4"/>
  <c r="BG190" i="4"/>
  <c r="BE190" i="4"/>
  <c r="AA190" i="4"/>
  <c r="Y190" i="4"/>
  <c r="W190" i="4"/>
  <c r="BK190" i="4"/>
  <c r="N190" i="4"/>
  <c r="BF190" i="4" s="1"/>
  <c r="BI189" i="4"/>
  <c r="BH189" i="4"/>
  <c r="BG189" i="4"/>
  <c r="BE189" i="4"/>
  <c r="AA189" i="4"/>
  <c r="Y189" i="4"/>
  <c r="W189" i="4"/>
  <c r="BK189" i="4"/>
  <c r="N189" i="4"/>
  <c r="BF189" i="4"/>
  <c r="BI188" i="4"/>
  <c r="BH188" i="4"/>
  <c r="BG188" i="4"/>
  <c r="BE188" i="4"/>
  <c r="AA188" i="4"/>
  <c r="Y188" i="4"/>
  <c r="W188" i="4"/>
  <c r="BK188" i="4"/>
  <c r="N188" i="4"/>
  <c r="BF188" i="4" s="1"/>
  <c r="BI187" i="4"/>
  <c r="BH187" i="4"/>
  <c r="BG187" i="4"/>
  <c r="BE187" i="4"/>
  <c r="AA187" i="4"/>
  <c r="Y187" i="4"/>
  <c r="Y179" i="4" s="1"/>
  <c r="W187" i="4"/>
  <c r="BK187" i="4"/>
  <c r="N187" i="4"/>
  <c r="BF187" i="4" s="1"/>
  <c r="BI186" i="4"/>
  <c r="BH186" i="4"/>
  <c r="BG186" i="4"/>
  <c r="BE186" i="4"/>
  <c r="AA186" i="4"/>
  <c r="Y186" i="4"/>
  <c r="W186" i="4"/>
  <c r="BK186" i="4"/>
  <c r="N186" i="4"/>
  <c r="BF186" i="4" s="1"/>
  <c r="BI185" i="4"/>
  <c r="BH185" i="4"/>
  <c r="BG185" i="4"/>
  <c r="BE185" i="4"/>
  <c r="AA185" i="4"/>
  <c r="Y185" i="4"/>
  <c r="W185" i="4"/>
  <c r="BK185" i="4"/>
  <c r="N185" i="4"/>
  <c r="BF185" i="4" s="1"/>
  <c r="BI184" i="4"/>
  <c r="BH184" i="4"/>
  <c r="BG184" i="4"/>
  <c r="BE184" i="4"/>
  <c r="AA184" i="4"/>
  <c r="Y184" i="4"/>
  <c r="W184" i="4"/>
  <c r="BK184" i="4"/>
  <c r="N184" i="4"/>
  <c r="BF184" i="4" s="1"/>
  <c r="BI183" i="4"/>
  <c r="BH183" i="4"/>
  <c r="BG183" i="4"/>
  <c r="BE183" i="4"/>
  <c r="AA183" i="4"/>
  <c r="Y183" i="4"/>
  <c r="W183" i="4"/>
  <c r="BK183" i="4"/>
  <c r="N183" i="4"/>
  <c r="BF183" i="4" s="1"/>
  <c r="BI182" i="4"/>
  <c r="BH182" i="4"/>
  <c r="BG182" i="4"/>
  <c r="BE182" i="4"/>
  <c r="AA182" i="4"/>
  <c r="Y182" i="4"/>
  <c r="W182" i="4"/>
  <c r="BK182" i="4"/>
  <c r="N182" i="4"/>
  <c r="BF182" i="4" s="1"/>
  <c r="BI181" i="4"/>
  <c r="BH181" i="4"/>
  <c r="BG181" i="4"/>
  <c r="BE181" i="4"/>
  <c r="AA181" i="4"/>
  <c r="Y181" i="4"/>
  <c r="W181" i="4"/>
  <c r="BK181" i="4"/>
  <c r="N181" i="4"/>
  <c r="BF181" i="4" s="1"/>
  <c r="BI180" i="4"/>
  <c r="BH180" i="4"/>
  <c r="BG180" i="4"/>
  <c r="BE180" i="4"/>
  <c r="AA180" i="4"/>
  <c r="AA179" i="4"/>
  <c r="Y180" i="4"/>
  <c r="W180" i="4"/>
  <c r="W179" i="4" s="1"/>
  <c r="BK180" i="4"/>
  <c r="N180" i="4"/>
  <c r="BF180" i="4" s="1"/>
  <c r="BI178" i="4"/>
  <c r="BH178" i="4"/>
  <c r="BG178" i="4"/>
  <c r="BE178" i="4"/>
  <c r="AA178" i="4"/>
  <c r="Y178" i="4"/>
  <c r="W178" i="4"/>
  <c r="BK178" i="4"/>
  <c r="N178" i="4"/>
  <c r="BF178" i="4" s="1"/>
  <c r="BI177" i="4"/>
  <c r="BH177" i="4"/>
  <c r="BG177" i="4"/>
  <c r="BE177" i="4"/>
  <c r="AA177" i="4"/>
  <c r="Y177" i="4"/>
  <c r="Y174" i="4" s="1"/>
  <c r="W177" i="4"/>
  <c r="BK177" i="4"/>
  <c r="N177" i="4"/>
  <c r="BF177" i="4" s="1"/>
  <c r="BI176" i="4"/>
  <c r="BH176" i="4"/>
  <c r="BG176" i="4"/>
  <c r="BE176" i="4"/>
  <c r="AA176" i="4"/>
  <c r="Y176" i="4"/>
  <c r="W176" i="4"/>
  <c r="W174" i="4" s="1"/>
  <c r="BK176" i="4"/>
  <c r="N176" i="4"/>
  <c r="BF176" i="4" s="1"/>
  <c r="BI175" i="4"/>
  <c r="BH175" i="4"/>
  <c r="BG175" i="4"/>
  <c r="BE175" i="4"/>
  <c r="AA175" i="4"/>
  <c r="Y175" i="4"/>
  <c r="W175" i="4"/>
  <c r="BK175" i="4"/>
  <c r="N175" i="4"/>
  <c r="BF175" i="4" s="1"/>
  <c r="BI173" i="4"/>
  <c r="BH173" i="4"/>
  <c r="BG173" i="4"/>
  <c r="BE173" i="4"/>
  <c r="AA173" i="4"/>
  <c r="AA170" i="4" s="1"/>
  <c r="Y173" i="4"/>
  <c r="W173" i="4"/>
  <c r="BK173" i="4"/>
  <c r="N173" i="4"/>
  <c r="BF173" i="4" s="1"/>
  <c r="BI172" i="4"/>
  <c r="BH172" i="4"/>
  <c r="BG172" i="4"/>
  <c r="BE172" i="4"/>
  <c r="AA172" i="4"/>
  <c r="Y172" i="4"/>
  <c r="W172" i="4"/>
  <c r="BK172" i="4"/>
  <c r="N172" i="4"/>
  <c r="BF172" i="4" s="1"/>
  <c r="BI171" i="4"/>
  <c r="BH171" i="4"/>
  <c r="BG171" i="4"/>
  <c r="BE171" i="4"/>
  <c r="AA171" i="4"/>
  <c r="Y171" i="4"/>
  <c r="Y170" i="4"/>
  <c r="W171" i="4"/>
  <c r="W170" i="4"/>
  <c r="BK171" i="4"/>
  <c r="BK170" i="4" s="1"/>
  <c r="N171" i="4"/>
  <c r="BF171" i="4" s="1"/>
  <c r="BI168" i="4"/>
  <c r="BH168" i="4"/>
  <c r="BG168" i="4"/>
  <c r="BE168" i="4"/>
  <c r="AA168" i="4"/>
  <c r="AA167" i="4"/>
  <c r="Y168" i="4"/>
  <c r="Y167" i="4"/>
  <c r="W168" i="4"/>
  <c r="W167" i="4" s="1"/>
  <c r="BK168" i="4"/>
  <c r="BK167" i="4" s="1"/>
  <c r="N167" i="4" s="1"/>
  <c r="N94" i="4" s="1"/>
  <c r="N168" i="4"/>
  <c r="BF168" i="4" s="1"/>
  <c r="BI166" i="4"/>
  <c r="BH166" i="4"/>
  <c r="BG166" i="4"/>
  <c r="BE166" i="4"/>
  <c r="AA166" i="4"/>
  <c r="Y166" i="4"/>
  <c r="W166" i="4"/>
  <c r="BK166" i="4"/>
  <c r="N166" i="4"/>
  <c r="BF166" i="4" s="1"/>
  <c r="BI165" i="4"/>
  <c r="BH165" i="4"/>
  <c r="BG165" i="4"/>
  <c r="BE165" i="4"/>
  <c r="AA165" i="4"/>
  <c r="Y165" i="4"/>
  <c r="W165" i="4"/>
  <c r="BK165" i="4"/>
  <c r="N165" i="4"/>
  <c r="BF165" i="4" s="1"/>
  <c r="BI164" i="4"/>
  <c r="BH164" i="4"/>
  <c r="BG164" i="4"/>
  <c r="BE164" i="4"/>
  <c r="AA164" i="4"/>
  <c r="Y164" i="4"/>
  <c r="W164" i="4"/>
  <c r="BK164" i="4"/>
  <c r="N164" i="4"/>
  <c r="BF164" i="4" s="1"/>
  <c r="BI163" i="4"/>
  <c r="BH163" i="4"/>
  <c r="BG163" i="4"/>
  <c r="BE163" i="4"/>
  <c r="AA163" i="4"/>
  <c r="Y163" i="4"/>
  <c r="W163" i="4"/>
  <c r="BK163" i="4"/>
  <c r="N163" i="4"/>
  <c r="BF163" i="4" s="1"/>
  <c r="BI162" i="4"/>
  <c r="BH162" i="4"/>
  <c r="BG162" i="4"/>
  <c r="BE162" i="4"/>
  <c r="AA162" i="4"/>
  <c r="Y162" i="4"/>
  <c r="W162" i="4"/>
  <c r="BK162" i="4"/>
  <c r="N162" i="4"/>
  <c r="BF162" i="4" s="1"/>
  <c r="BI161" i="4"/>
  <c r="BH161" i="4"/>
  <c r="BG161" i="4"/>
  <c r="BE161" i="4"/>
  <c r="AA161" i="4"/>
  <c r="Y161" i="4"/>
  <c r="Y158" i="4" s="1"/>
  <c r="W161" i="4"/>
  <c r="BK161" i="4"/>
  <c r="N161" i="4"/>
  <c r="BF161" i="4" s="1"/>
  <c r="BI160" i="4"/>
  <c r="BH160" i="4"/>
  <c r="BG160" i="4"/>
  <c r="BE160" i="4"/>
  <c r="AA160" i="4"/>
  <c r="Y160" i="4"/>
  <c r="W160" i="4"/>
  <c r="W158" i="4" s="1"/>
  <c r="BK160" i="4"/>
  <c r="N160" i="4"/>
  <c r="BF160" i="4"/>
  <c r="BI159" i="4"/>
  <c r="BH159" i="4"/>
  <c r="BG159" i="4"/>
  <c r="BE159" i="4"/>
  <c r="AA159" i="4"/>
  <c r="AA158" i="4" s="1"/>
  <c r="Y159" i="4"/>
  <c r="W159" i="4"/>
  <c r="BK159" i="4"/>
  <c r="N159" i="4"/>
  <c r="BF159" i="4" s="1"/>
  <c r="BI157" i="4"/>
  <c r="BH157" i="4"/>
  <c r="BG157" i="4"/>
  <c r="BE157" i="4"/>
  <c r="AA157" i="4"/>
  <c r="Y157" i="4"/>
  <c r="W157" i="4"/>
  <c r="BK157" i="4"/>
  <c r="N157" i="4"/>
  <c r="BF157" i="4" s="1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 s="1"/>
  <c r="BI154" i="4"/>
  <c r="BH154" i="4"/>
  <c r="BG154" i="4"/>
  <c r="BE154" i="4"/>
  <c r="AA154" i="4"/>
  <c r="Y154" i="4"/>
  <c r="W154" i="4"/>
  <c r="BK154" i="4"/>
  <c r="N154" i="4"/>
  <c r="BF154" i="4"/>
  <c r="BI153" i="4"/>
  <c r="BH153" i="4"/>
  <c r="BG153" i="4"/>
  <c r="BE153" i="4"/>
  <c r="AA153" i="4"/>
  <c r="Y153" i="4"/>
  <c r="W153" i="4"/>
  <c r="BK153" i="4"/>
  <c r="BK150" i="4" s="1"/>
  <c r="N150" i="4" s="1"/>
  <c r="N92" i="4" s="1"/>
  <c r="N153" i="4"/>
  <c r="BF153" i="4" s="1"/>
  <c r="BI152" i="4"/>
  <c r="BH152" i="4"/>
  <c r="BG152" i="4"/>
  <c r="BE152" i="4"/>
  <c r="AA152" i="4"/>
  <c r="Y152" i="4"/>
  <c r="W152" i="4"/>
  <c r="BK152" i="4"/>
  <c r="N152" i="4"/>
  <c r="BF152" i="4" s="1"/>
  <c r="BI151" i="4"/>
  <c r="BH151" i="4"/>
  <c r="BG151" i="4"/>
  <c r="BE151" i="4"/>
  <c r="AA151" i="4"/>
  <c r="AA150" i="4"/>
  <c r="Y151" i="4"/>
  <c r="W151" i="4"/>
  <c r="BK151" i="4"/>
  <c r="N151" i="4"/>
  <c r="BF151" i="4" s="1"/>
  <c r="BI149" i="4"/>
  <c r="BH149" i="4"/>
  <c r="BG149" i="4"/>
  <c r="BE149" i="4"/>
  <c r="AA149" i="4"/>
  <c r="Y149" i="4"/>
  <c r="W149" i="4"/>
  <c r="BK149" i="4"/>
  <c r="N149" i="4"/>
  <c r="BF149" i="4" s="1"/>
  <c r="BI148" i="4"/>
  <c r="BH148" i="4"/>
  <c r="BG148" i="4"/>
  <c r="BE148" i="4"/>
  <c r="AA148" i="4"/>
  <c r="Y148" i="4"/>
  <c r="W148" i="4"/>
  <c r="BK148" i="4"/>
  <c r="N148" i="4"/>
  <c r="BF148" i="4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Y145" i="4"/>
  <c r="W145" i="4"/>
  <c r="BK145" i="4"/>
  <c r="N145" i="4"/>
  <c r="BF145" i="4" s="1"/>
  <c r="BI144" i="4"/>
  <c r="BH144" i="4"/>
  <c r="BG144" i="4"/>
  <c r="BE144" i="4"/>
  <c r="AA144" i="4"/>
  <c r="Y144" i="4"/>
  <c r="W144" i="4"/>
  <c r="BK144" i="4"/>
  <c r="N144" i="4"/>
  <c r="BF144" i="4"/>
  <c r="BI143" i="4"/>
  <c r="BH143" i="4"/>
  <c r="BG143" i="4"/>
  <c r="BE143" i="4"/>
  <c r="AA143" i="4"/>
  <c r="Y143" i="4"/>
  <c r="W143" i="4"/>
  <c r="BK143" i="4"/>
  <c r="N143" i="4"/>
  <c r="BF143" i="4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E140" i="4"/>
  <c r="AA140" i="4"/>
  <c r="AA136" i="4" s="1"/>
  <c r="Y140" i="4"/>
  <c r="W140" i="4"/>
  <c r="BK140" i="4"/>
  <c r="N140" i="4"/>
  <c r="BF140" i="4"/>
  <c r="BI139" i="4"/>
  <c r="BH139" i="4"/>
  <c r="BG139" i="4"/>
  <c r="BE139" i="4"/>
  <c r="AA139" i="4"/>
  <c r="Y139" i="4"/>
  <c r="W139" i="4"/>
  <c r="BK139" i="4"/>
  <c r="N139" i="4"/>
  <c r="BF139" i="4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Y137" i="4"/>
  <c r="W137" i="4"/>
  <c r="W136" i="4" s="1"/>
  <c r="BK137" i="4"/>
  <c r="N137" i="4"/>
  <c r="BF137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Y131" i="4"/>
  <c r="Y125" i="4" s="1"/>
  <c r="W131" i="4"/>
  <c r="BK131" i="4"/>
  <c r="N131" i="4"/>
  <c r="BF131" i="4" s="1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N128" i="4"/>
  <c r="BF128" i="4" s="1"/>
  <c r="BI127" i="4"/>
  <c r="BH127" i="4"/>
  <c r="BG127" i="4"/>
  <c r="BE127" i="4"/>
  <c r="AA127" i="4"/>
  <c r="Y127" i="4"/>
  <c r="W127" i="4"/>
  <c r="BK127" i="4"/>
  <c r="N127" i="4"/>
  <c r="BF127" i="4" s="1"/>
  <c r="BI126" i="4"/>
  <c r="BH126" i="4"/>
  <c r="BG126" i="4"/>
  <c r="BE126" i="4"/>
  <c r="AA126" i="4"/>
  <c r="Y126" i="4"/>
  <c r="W126" i="4"/>
  <c r="BK126" i="4"/>
  <c r="N126" i="4"/>
  <c r="BF126" i="4"/>
  <c r="M119" i="4"/>
  <c r="F119" i="4"/>
  <c r="F117" i="4"/>
  <c r="F115" i="4"/>
  <c r="M28" i="4"/>
  <c r="AS90" i="1"/>
  <c r="M83" i="4"/>
  <c r="F83" i="4"/>
  <c r="F81" i="4"/>
  <c r="F79" i="4"/>
  <c r="O21" i="4"/>
  <c r="E21" i="4"/>
  <c r="M84" i="4" s="1"/>
  <c r="O20" i="4"/>
  <c r="O15" i="4"/>
  <c r="E15" i="4"/>
  <c r="F84" i="4" s="1"/>
  <c r="F120" i="4"/>
  <c r="O14" i="4"/>
  <c r="M117" i="4"/>
  <c r="F6" i="4"/>
  <c r="F114" i="4" s="1"/>
  <c r="AY89" i="1"/>
  <c r="AX89" i="1"/>
  <c r="BI202" i="3"/>
  <c r="BH202" i="3"/>
  <c r="BG202" i="3"/>
  <c r="BE202" i="3"/>
  <c r="AA202" i="3"/>
  <c r="Y202" i="3"/>
  <c r="W202" i="3"/>
  <c r="BK202" i="3"/>
  <c r="N202" i="3"/>
  <c r="BF202" i="3" s="1"/>
  <c r="BI201" i="3"/>
  <c r="BH201" i="3"/>
  <c r="BG201" i="3"/>
  <c r="BE201" i="3"/>
  <c r="AA201" i="3"/>
  <c r="AA200" i="3"/>
  <c r="Y201" i="3"/>
  <c r="Y200" i="3" s="1"/>
  <c r="W201" i="3"/>
  <c r="W200" i="3" s="1"/>
  <c r="BK201" i="3"/>
  <c r="N201" i="3"/>
  <c r="BF201" i="3"/>
  <c r="BI199" i="3"/>
  <c r="BH199" i="3"/>
  <c r="BG199" i="3"/>
  <c r="BE199" i="3"/>
  <c r="AA199" i="3"/>
  <c r="Y199" i="3"/>
  <c r="W199" i="3"/>
  <c r="BK199" i="3"/>
  <c r="BK188" i="3" s="1"/>
  <c r="N199" i="3"/>
  <c r="BF199" i="3" s="1"/>
  <c r="BI198" i="3"/>
  <c r="BH198" i="3"/>
  <c r="BG198" i="3"/>
  <c r="BE198" i="3"/>
  <c r="AA198" i="3"/>
  <c r="Y198" i="3"/>
  <c r="W198" i="3"/>
  <c r="BK198" i="3"/>
  <c r="N198" i="3"/>
  <c r="BF198" i="3" s="1"/>
  <c r="BI197" i="3"/>
  <c r="BH197" i="3"/>
  <c r="BG197" i="3"/>
  <c r="BE197" i="3"/>
  <c r="AA197" i="3"/>
  <c r="Y197" i="3"/>
  <c r="W197" i="3"/>
  <c r="BK197" i="3"/>
  <c r="N197" i="3"/>
  <c r="BF197" i="3" s="1"/>
  <c r="BI196" i="3"/>
  <c r="BH196" i="3"/>
  <c r="BG196" i="3"/>
  <c r="BE196" i="3"/>
  <c r="AA196" i="3"/>
  <c r="Y196" i="3"/>
  <c r="W196" i="3"/>
  <c r="BK196" i="3"/>
  <c r="N196" i="3"/>
  <c r="BF196" i="3" s="1"/>
  <c r="BI195" i="3"/>
  <c r="BH195" i="3"/>
  <c r="BG195" i="3"/>
  <c r="BE195" i="3"/>
  <c r="AA195" i="3"/>
  <c r="Y195" i="3"/>
  <c r="W195" i="3"/>
  <c r="BK195" i="3"/>
  <c r="N195" i="3"/>
  <c r="BF195" i="3" s="1"/>
  <c r="BI194" i="3"/>
  <c r="BH194" i="3"/>
  <c r="BG194" i="3"/>
  <c r="BE194" i="3"/>
  <c r="AA194" i="3"/>
  <c r="Y194" i="3"/>
  <c r="W194" i="3"/>
  <c r="BK194" i="3"/>
  <c r="N194" i="3"/>
  <c r="BF194" i="3" s="1"/>
  <c r="BI193" i="3"/>
  <c r="BH193" i="3"/>
  <c r="BG193" i="3"/>
  <c r="BE193" i="3"/>
  <c r="AA193" i="3"/>
  <c r="Y193" i="3"/>
  <c r="W193" i="3"/>
  <c r="BK193" i="3"/>
  <c r="N193" i="3"/>
  <c r="BF193" i="3" s="1"/>
  <c r="BI192" i="3"/>
  <c r="BH192" i="3"/>
  <c r="BG192" i="3"/>
  <c r="BE192" i="3"/>
  <c r="AA192" i="3"/>
  <c r="Y192" i="3"/>
  <c r="W192" i="3"/>
  <c r="BK192" i="3"/>
  <c r="N192" i="3"/>
  <c r="BF192" i="3" s="1"/>
  <c r="BI191" i="3"/>
  <c r="BH191" i="3"/>
  <c r="BG191" i="3"/>
  <c r="BE191" i="3"/>
  <c r="AA191" i="3"/>
  <c r="Y191" i="3"/>
  <c r="W191" i="3"/>
  <c r="BK191" i="3"/>
  <c r="N191" i="3"/>
  <c r="BF191" i="3" s="1"/>
  <c r="BI190" i="3"/>
  <c r="BH190" i="3"/>
  <c r="BG190" i="3"/>
  <c r="BE190" i="3"/>
  <c r="AA190" i="3"/>
  <c r="Y190" i="3"/>
  <c r="W190" i="3"/>
  <c r="BK190" i="3"/>
  <c r="N190" i="3"/>
  <c r="BF190" i="3" s="1"/>
  <c r="BI189" i="3"/>
  <c r="BH189" i="3"/>
  <c r="BG189" i="3"/>
  <c r="BE189" i="3"/>
  <c r="AA189" i="3"/>
  <c r="Y189" i="3"/>
  <c r="W189" i="3"/>
  <c r="BK189" i="3"/>
  <c r="N189" i="3"/>
  <c r="BF189" i="3" s="1"/>
  <c r="BI186" i="3"/>
  <c r="BH186" i="3"/>
  <c r="BG186" i="3"/>
  <c r="BE186" i="3"/>
  <c r="AA186" i="3"/>
  <c r="AA185" i="3" s="1"/>
  <c r="Y186" i="3"/>
  <c r="Y185" i="3" s="1"/>
  <c r="W186" i="3"/>
  <c r="W185" i="3" s="1"/>
  <c r="BK186" i="3"/>
  <c r="BK185" i="3" s="1"/>
  <c r="N185" i="3" s="1"/>
  <c r="N99" i="3" s="1"/>
  <c r="N186" i="3"/>
  <c r="BF186" i="3"/>
  <c r="BI184" i="3"/>
  <c r="BH184" i="3"/>
  <c r="BG184" i="3"/>
  <c r="BE184" i="3"/>
  <c r="AA184" i="3"/>
  <c r="Y184" i="3"/>
  <c r="W184" i="3"/>
  <c r="W179" i="3" s="1"/>
  <c r="BK184" i="3"/>
  <c r="N184" i="3"/>
  <c r="BF184" i="3"/>
  <c r="BI183" i="3"/>
  <c r="BH183" i="3"/>
  <c r="BG183" i="3"/>
  <c r="BE183" i="3"/>
  <c r="AA183" i="3"/>
  <c r="Y183" i="3"/>
  <c r="W183" i="3"/>
  <c r="BK183" i="3"/>
  <c r="N183" i="3"/>
  <c r="BF183" i="3"/>
  <c r="BI182" i="3"/>
  <c r="BH182" i="3"/>
  <c r="BG182" i="3"/>
  <c r="BE182" i="3"/>
  <c r="AA182" i="3"/>
  <c r="Y182" i="3"/>
  <c r="W182" i="3"/>
  <c r="BK182" i="3"/>
  <c r="N182" i="3"/>
  <c r="BF182" i="3" s="1"/>
  <c r="BI181" i="3"/>
  <c r="BH181" i="3"/>
  <c r="BG181" i="3"/>
  <c r="BE181" i="3"/>
  <c r="AA181" i="3"/>
  <c r="Y181" i="3"/>
  <c r="W181" i="3"/>
  <c r="BK181" i="3"/>
  <c r="N181" i="3"/>
  <c r="BF181" i="3" s="1"/>
  <c r="BI180" i="3"/>
  <c r="BH180" i="3"/>
  <c r="BG180" i="3"/>
  <c r="BE180" i="3"/>
  <c r="AA180" i="3"/>
  <c r="Y180" i="3"/>
  <c r="Y179" i="3" s="1"/>
  <c r="W180" i="3"/>
  <c r="BK180" i="3"/>
  <c r="N180" i="3"/>
  <c r="BF180" i="3"/>
  <c r="BI178" i="3"/>
  <c r="BH178" i="3"/>
  <c r="BG178" i="3"/>
  <c r="BE178" i="3"/>
  <c r="AA178" i="3"/>
  <c r="Y178" i="3"/>
  <c r="W178" i="3"/>
  <c r="BK178" i="3"/>
  <c r="N178" i="3"/>
  <c r="BF178" i="3"/>
  <c r="BI177" i="3"/>
  <c r="BH177" i="3"/>
  <c r="BG177" i="3"/>
  <c r="BE177" i="3"/>
  <c r="AA177" i="3"/>
  <c r="Y177" i="3"/>
  <c r="W177" i="3"/>
  <c r="BK177" i="3"/>
  <c r="N177" i="3"/>
  <c r="BF177" i="3"/>
  <c r="BI176" i="3"/>
  <c r="BH176" i="3"/>
  <c r="BG176" i="3"/>
  <c r="BE176" i="3"/>
  <c r="AA176" i="3"/>
  <c r="Y176" i="3"/>
  <c r="W176" i="3"/>
  <c r="BK176" i="3"/>
  <c r="N176" i="3"/>
  <c r="BF176" i="3" s="1"/>
  <c r="BI175" i="3"/>
  <c r="BH175" i="3"/>
  <c r="BG175" i="3"/>
  <c r="BE175" i="3"/>
  <c r="AA175" i="3"/>
  <c r="AA174" i="3"/>
  <c r="Y175" i="3"/>
  <c r="Y174" i="3" s="1"/>
  <c r="W175" i="3"/>
  <c r="BK175" i="3"/>
  <c r="N175" i="3"/>
  <c r="BF175" i="3"/>
  <c r="BI173" i="3"/>
  <c r="BH173" i="3"/>
  <c r="BG173" i="3"/>
  <c r="BE173" i="3"/>
  <c r="AA173" i="3"/>
  <c r="Y173" i="3"/>
  <c r="W173" i="3"/>
  <c r="BK173" i="3"/>
  <c r="N173" i="3"/>
  <c r="BF173" i="3" s="1"/>
  <c r="BI172" i="3"/>
  <c r="BH172" i="3"/>
  <c r="BG172" i="3"/>
  <c r="BE172" i="3"/>
  <c r="AA172" i="3"/>
  <c r="Y172" i="3"/>
  <c r="W172" i="3"/>
  <c r="BK172" i="3"/>
  <c r="N172" i="3"/>
  <c r="BF172" i="3"/>
  <c r="BI171" i="3"/>
  <c r="BH171" i="3"/>
  <c r="BG171" i="3"/>
  <c r="BE171" i="3"/>
  <c r="AA171" i="3"/>
  <c r="AA170" i="3" s="1"/>
  <c r="Y171" i="3"/>
  <c r="Y170" i="3" s="1"/>
  <c r="Y169" i="3"/>
  <c r="W171" i="3"/>
  <c r="BK171" i="3"/>
  <c r="BK170" i="3" s="1"/>
  <c r="N170" i="3" s="1"/>
  <c r="N96" i="3" s="1"/>
  <c r="N171" i="3"/>
  <c r="BF171" i="3" s="1"/>
  <c r="BI168" i="3"/>
  <c r="BH168" i="3"/>
  <c r="BG168" i="3"/>
  <c r="BE168" i="3"/>
  <c r="AA168" i="3"/>
  <c r="AA167" i="3" s="1"/>
  <c r="Y168" i="3"/>
  <c r="Y167" i="3" s="1"/>
  <c r="W168" i="3"/>
  <c r="W167" i="3"/>
  <c r="BK168" i="3"/>
  <c r="BK167" i="3" s="1"/>
  <c r="N167" i="3" s="1"/>
  <c r="N94" i="3" s="1"/>
  <c r="N168" i="3"/>
  <c r="BF168" i="3" s="1"/>
  <c r="BI166" i="3"/>
  <c r="BH166" i="3"/>
  <c r="BG166" i="3"/>
  <c r="BE166" i="3"/>
  <c r="AA166" i="3"/>
  <c r="Y166" i="3"/>
  <c r="W166" i="3"/>
  <c r="BK166" i="3"/>
  <c r="N166" i="3"/>
  <c r="BF166" i="3" s="1"/>
  <c r="BI165" i="3"/>
  <c r="BH165" i="3"/>
  <c r="BG165" i="3"/>
  <c r="BE165" i="3"/>
  <c r="AA165" i="3"/>
  <c r="Y165" i="3"/>
  <c r="W165" i="3"/>
  <c r="BK165" i="3"/>
  <c r="N165" i="3"/>
  <c r="BF165" i="3"/>
  <c r="BI164" i="3"/>
  <c r="BH164" i="3"/>
  <c r="BG164" i="3"/>
  <c r="BE164" i="3"/>
  <c r="AA164" i="3"/>
  <c r="Y164" i="3"/>
  <c r="W164" i="3"/>
  <c r="BK164" i="3"/>
  <c r="N164" i="3"/>
  <c r="BF164" i="3" s="1"/>
  <c r="BI163" i="3"/>
  <c r="BH163" i="3"/>
  <c r="BG163" i="3"/>
  <c r="BE163" i="3"/>
  <c r="AA163" i="3"/>
  <c r="Y163" i="3"/>
  <c r="W163" i="3"/>
  <c r="BK163" i="3"/>
  <c r="N163" i="3"/>
  <c r="BF163" i="3" s="1"/>
  <c r="BI162" i="3"/>
  <c r="BH162" i="3"/>
  <c r="BG162" i="3"/>
  <c r="BE162" i="3"/>
  <c r="AA162" i="3"/>
  <c r="AA158" i="3" s="1"/>
  <c r="Y162" i="3"/>
  <c r="W162" i="3"/>
  <c r="BK162" i="3"/>
  <c r="N162" i="3"/>
  <c r="BF162" i="3" s="1"/>
  <c r="BI161" i="3"/>
  <c r="BH161" i="3"/>
  <c r="BG161" i="3"/>
  <c r="BE161" i="3"/>
  <c r="AA161" i="3"/>
  <c r="Y161" i="3"/>
  <c r="W161" i="3"/>
  <c r="BK161" i="3"/>
  <c r="N161" i="3"/>
  <c r="BF161" i="3" s="1"/>
  <c r="BI160" i="3"/>
  <c r="BH160" i="3"/>
  <c r="BG160" i="3"/>
  <c r="BE160" i="3"/>
  <c r="AA160" i="3"/>
  <c r="Y160" i="3"/>
  <c r="W160" i="3"/>
  <c r="BK160" i="3"/>
  <c r="N160" i="3"/>
  <c r="BF160" i="3" s="1"/>
  <c r="BI159" i="3"/>
  <c r="BH159" i="3"/>
  <c r="BG159" i="3"/>
  <c r="BE159" i="3"/>
  <c r="AA159" i="3"/>
  <c r="Y159" i="3"/>
  <c r="Y158" i="3"/>
  <c r="W159" i="3"/>
  <c r="BK159" i="3"/>
  <c r="N159" i="3"/>
  <c r="BF159" i="3"/>
  <c r="BI157" i="3"/>
  <c r="BH157" i="3"/>
  <c r="BG157" i="3"/>
  <c r="BE157" i="3"/>
  <c r="AA157" i="3"/>
  <c r="Y157" i="3"/>
  <c r="W157" i="3"/>
  <c r="BK157" i="3"/>
  <c r="N157" i="3"/>
  <c r="BF157" i="3" s="1"/>
  <c r="BI156" i="3"/>
  <c r="BH156" i="3"/>
  <c r="BG156" i="3"/>
  <c r="BE156" i="3"/>
  <c r="AA156" i="3"/>
  <c r="Y156" i="3"/>
  <c r="W156" i="3"/>
  <c r="BK156" i="3"/>
  <c r="N156" i="3"/>
  <c r="BF156" i="3" s="1"/>
  <c r="BI155" i="3"/>
  <c r="BH155" i="3"/>
  <c r="BG155" i="3"/>
  <c r="BE155" i="3"/>
  <c r="AA155" i="3"/>
  <c r="Y155" i="3"/>
  <c r="W155" i="3"/>
  <c r="BK155" i="3"/>
  <c r="N155" i="3"/>
  <c r="BF155" i="3" s="1"/>
  <c r="BI154" i="3"/>
  <c r="BH154" i="3"/>
  <c r="BG154" i="3"/>
  <c r="BE154" i="3"/>
  <c r="AA154" i="3"/>
  <c r="Y154" i="3"/>
  <c r="W154" i="3"/>
  <c r="BK154" i="3"/>
  <c r="N154" i="3"/>
  <c r="BF154" i="3"/>
  <c r="BI153" i="3"/>
  <c r="BH153" i="3"/>
  <c r="BG153" i="3"/>
  <c r="BE153" i="3"/>
  <c r="AA153" i="3"/>
  <c r="Y153" i="3"/>
  <c r="W153" i="3"/>
  <c r="BK153" i="3"/>
  <c r="N153" i="3"/>
  <c r="BF153" i="3" s="1"/>
  <c r="BI152" i="3"/>
  <c r="BH152" i="3"/>
  <c r="BG152" i="3"/>
  <c r="BE152" i="3"/>
  <c r="AA152" i="3"/>
  <c r="Y152" i="3"/>
  <c r="W152" i="3"/>
  <c r="W150" i="3" s="1"/>
  <c r="BK152" i="3"/>
  <c r="N152" i="3"/>
  <c r="BF152" i="3"/>
  <c r="BI151" i="3"/>
  <c r="BH151" i="3"/>
  <c r="BG151" i="3"/>
  <c r="BE151" i="3"/>
  <c r="AA151" i="3"/>
  <c r="Y151" i="3"/>
  <c r="Y150" i="3"/>
  <c r="W151" i="3"/>
  <c r="BK151" i="3"/>
  <c r="N151" i="3"/>
  <c r="BF151" i="3" s="1"/>
  <c r="BI149" i="3"/>
  <c r="BH149" i="3"/>
  <c r="BG149" i="3"/>
  <c r="BE149" i="3"/>
  <c r="AA149" i="3"/>
  <c r="Y149" i="3"/>
  <c r="W149" i="3"/>
  <c r="BK149" i="3"/>
  <c r="N149" i="3"/>
  <c r="BF149" i="3"/>
  <c r="BI148" i="3"/>
  <c r="BH148" i="3"/>
  <c r="BG148" i="3"/>
  <c r="BE148" i="3"/>
  <c r="AA148" i="3"/>
  <c r="Y148" i="3"/>
  <c r="W148" i="3"/>
  <c r="BK148" i="3"/>
  <c r="N148" i="3"/>
  <c r="BF148" i="3"/>
  <c r="BI147" i="3"/>
  <c r="BH147" i="3"/>
  <c r="BG147" i="3"/>
  <c r="BE147" i="3"/>
  <c r="AA147" i="3"/>
  <c r="Y147" i="3"/>
  <c r="W147" i="3"/>
  <c r="BK147" i="3"/>
  <c r="N147" i="3"/>
  <c r="BF147" i="3" s="1"/>
  <c r="BI146" i="3"/>
  <c r="BH146" i="3"/>
  <c r="BG146" i="3"/>
  <c r="BE146" i="3"/>
  <c r="AA146" i="3"/>
  <c r="Y146" i="3"/>
  <c r="W146" i="3"/>
  <c r="BK146" i="3"/>
  <c r="N146" i="3"/>
  <c r="BF146" i="3"/>
  <c r="BI145" i="3"/>
  <c r="BH145" i="3"/>
  <c r="BG145" i="3"/>
  <c r="BE145" i="3"/>
  <c r="AA145" i="3"/>
  <c r="Y145" i="3"/>
  <c r="W145" i="3"/>
  <c r="BK145" i="3"/>
  <c r="N145" i="3"/>
  <c r="BF145" i="3" s="1"/>
  <c r="BI144" i="3"/>
  <c r="BH144" i="3"/>
  <c r="BG144" i="3"/>
  <c r="BE144" i="3"/>
  <c r="AA144" i="3"/>
  <c r="Y144" i="3"/>
  <c r="W144" i="3"/>
  <c r="BK144" i="3"/>
  <c r="N144" i="3"/>
  <c r="BF144" i="3"/>
  <c r="BI143" i="3"/>
  <c r="BH143" i="3"/>
  <c r="BG143" i="3"/>
  <c r="BE143" i="3"/>
  <c r="AA143" i="3"/>
  <c r="Y143" i="3"/>
  <c r="W143" i="3"/>
  <c r="BK143" i="3"/>
  <c r="N143" i="3"/>
  <c r="BF143" i="3" s="1"/>
  <c r="BI142" i="3"/>
  <c r="BH142" i="3"/>
  <c r="BG142" i="3"/>
  <c r="BE142" i="3"/>
  <c r="AA142" i="3"/>
  <c r="Y142" i="3"/>
  <c r="W142" i="3"/>
  <c r="BK142" i="3"/>
  <c r="N142" i="3"/>
  <c r="BF142" i="3"/>
  <c r="BI141" i="3"/>
  <c r="BH141" i="3"/>
  <c r="BG141" i="3"/>
  <c r="BE141" i="3"/>
  <c r="AA141" i="3"/>
  <c r="Y141" i="3"/>
  <c r="W141" i="3"/>
  <c r="BK141" i="3"/>
  <c r="N141" i="3"/>
  <c r="BF141" i="3" s="1"/>
  <c r="BI140" i="3"/>
  <c r="BH140" i="3"/>
  <c r="BG140" i="3"/>
  <c r="BE140" i="3"/>
  <c r="AA140" i="3"/>
  <c r="Y140" i="3"/>
  <c r="W140" i="3"/>
  <c r="BK140" i="3"/>
  <c r="N140" i="3"/>
  <c r="BF140" i="3" s="1"/>
  <c r="BI139" i="3"/>
  <c r="BH139" i="3"/>
  <c r="BG139" i="3"/>
  <c r="BE139" i="3"/>
  <c r="AA139" i="3"/>
  <c r="Y139" i="3"/>
  <c r="W139" i="3"/>
  <c r="W136" i="3" s="1"/>
  <c r="BK139" i="3"/>
  <c r="N139" i="3"/>
  <c r="BF139" i="3" s="1"/>
  <c r="BI138" i="3"/>
  <c r="BH138" i="3"/>
  <c r="BG138" i="3"/>
  <c r="BE138" i="3"/>
  <c r="AA138" i="3"/>
  <c r="Y138" i="3"/>
  <c r="Y136" i="3" s="1"/>
  <c r="W138" i="3"/>
  <c r="BK138" i="3"/>
  <c r="N138" i="3"/>
  <c r="BF138" i="3" s="1"/>
  <c r="BI137" i="3"/>
  <c r="BH137" i="3"/>
  <c r="BG137" i="3"/>
  <c r="BE137" i="3"/>
  <c r="H32" i="3" s="1"/>
  <c r="AZ89" i="1" s="1"/>
  <c r="AA137" i="3"/>
  <c r="Y137" i="3"/>
  <c r="W137" i="3"/>
  <c r="BK137" i="3"/>
  <c r="N137" i="3"/>
  <c r="BF137" i="3"/>
  <c r="BI135" i="3"/>
  <c r="BH135" i="3"/>
  <c r="H35" i="3" s="1"/>
  <c r="BC89" i="1" s="1"/>
  <c r="BG135" i="3"/>
  <c r="BE135" i="3"/>
  <c r="AA135" i="3"/>
  <c r="Y135" i="3"/>
  <c r="W135" i="3"/>
  <c r="BK135" i="3"/>
  <c r="N135" i="3"/>
  <c r="BF135" i="3"/>
  <c r="BI134" i="3"/>
  <c r="BH134" i="3"/>
  <c r="BG134" i="3"/>
  <c r="BE134" i="3"/>
  <c r="AA134" i="3"/>
  <c r="Y134" i="3"/>
  <c r="W134" i="3"/>
  <c r="BK134" i="3"/>
  <c r="N134" i="3"/>
  <c r="BF134" i="3"/>
  <c r="BI133" i="3"/>
  <c r="BH133" i="3"/>
  <c r="BG133" i="3"/>
  <c r="BE133" i="3"/>
  <c r="AA133" i="3"/>
  <c r="Y133" i="3"/>
  <c r="W133" i="3"/>
  <c r="BK133" i="3"/>
  <c r="N133" i="3"/>
  <c r="BF133" i="3" s="1"/>
  <c r="BI132" i="3"/>
  <c r="BH132" i="3"/>
  <c r="BG132" i="3"/>
  <c r="BE132" i="3"/>
  <c r="AA132" i="3"/>
  <c r="Y132" i="3"/>
  <c r="W132" i="3"/>
  <c r="BK132" i="3"/>
  <c r="N132" i="3"/>
  <c r="BF132" i="3" s="1"/>
  <c r="BI131" i="3"/>
  <c r="BH131" i="3"/>
  <c r="BG131" i="3"/>
  <c r="BE131" i="3"/>
  <c r="AA131" i="3"/>
  <c r="Y131" i="3"/>
  <c r="W131" i="3"/>
  <c r="BK131" i="3"/>
  <c r="N131" i="3"/>
  <c r="BF131" i="3"/>
  <c r="BI130" i="3"/>
  <c r="BH130" i="3"/>
  <c r="BG130" i="3"/>
  <c r="BE130" i="3"/>
  <c r="AA130" i="3"/>
  <c r="Y130" i="3"/>
  <c r="W130" i="3"/>
  <c r="BK130" i="3"/>
  <c r="N130" i="3"/>
  <c r="BF130" i="3" s="1"/>
  <c r="BI129" i="3"/>
  <c r="BH129" i="3"/>
  <c r="BG129" i="3"/>
  <c r="BE129" i="3"/>
  <c r="AA129" i="3"/>
  <c r="Y129" i="3"/>
  <c r="W129" i="3"/>
  <c r="BK129" i="3"/>
  <c r="N129" i="3"/>
  <c r="BF129" i="3" s="1"/>
  <c r="BI128" i="3"/>
  <c r="BH128" i="3"/>
  <c r="BG128" i="3"/>
  <c r="BE128" i="3"/>
  <c r="AA128" i="3"/>
  <c r="Y128" i="3"/>
  <c r="W128" i="3"/>
  <c r="BK128" i="3"/>
  <c r="N128" i="3"/>
  <c r="BF128" i="3" s="1"/>
  <c r="BI127" i="3"/>
  <c r="BH127" i="3"/>
  <c r="BG127" i="3"/>
  <c r="BE127" i="3"/>
  <c r="AA127" i="3"/>
  <c r="AA125" i="3" s="1"/>
  <c r="Y127" i="3"/>
  <c r="W127" i="3"/>
  <c r="W125" i="3" s="1"/>
  <c r="BK127" i="3"/>
  <c r="N127" i="3"/>
  <c r="BF127" i="3" s="1"/>
  <c r="BI126" i="3"/>
  <c r="BH126" i="3"/>
  <c r="BG126" i="3"/>
  <c r="BE126" i="3"/>
  <c r="AA126" i="3"/>
  <c r="Y126" i="3"/>
  <c r="W126" i="3"/>
  <c r="BK126" i="3"/>
  <c r="N126" i="3"/>
  <c r="BF126" i="3"/>
  <c r="M119" i="3"/>
  <c r="F119" i="3"/>
  <c r="F117" i="3"/>
  <c r="F115" i="3"/>
  <c r="M28" i="3"/>
  <c r="AS89" i="1" s="1"/>
  <c r="AS87" i="1" s="1"/>
  <c r="M83" i="3"/>
  <c r="F83" i="3"/>
  <c r="F81" i="3"/>
  <c r="F79" i="3"/>
  <c r="O21" i="3"/>
  <c r="E21" i="3"/>
  <c r="M120" i="3"/>
  <c r="M84" i="3"/>
  <c r="O20" i="3"/>
  <c r="O15" i="3"/>
  <c r="E15" i="3"/>
  <c r="F120" i="3" s="1"/>
  <c r="O14" i="3"/>
  <c r="M81" i="3"/>
  <c r="M117" i="3"/>
  <c r="F6" i="3"/>
  <c r="F114" i="3" s="1"/>
  <c r="AY88" i="1"/>
  <c r="AX88" i="1"/>
  <c r="BI202" i="2"/>
  <c r="BH202" i="2"/>
  <c r="BG202" i="2"/>
  <c r="BE202" i="2"/>
  <c r="AA202" i="2"/>
  <c r="Y202" i="2"/>
  <c r="Y200" i="2" s="1"/>
  <c r="W202" i="2"/>
  <c r="BK202" i="2"/>
  <c r="N202" i="2"/>
  <c r="BF202" i="2" s="1"/>
  <c r="BI201" i="2"/>
  <c r="BH201" i="2"/>
  <c r="BG201" i="2"/>
  <c r="BE201" i="2"/>
  <c r="AA201" i="2"/>
  <c r="Y201" i="2"/>
  <c r="W201" i="2"/>
  <c r="W200" i="2"/>
  <c r="BK201" i="2"/>
  <c r="BK200" i="2" s="1"/>
  <c r="N200" i="2" s="1"/>
  <c r="N102" i="2" s="1"/>
  <c r="N201" i="2"/>
  <c r="BF201" i="2"/>
  <c r="BI199" i="2"/>
  <c r="BH199" i="2"/>
  <c r="BG199" i="2"/>
  <c r="BE199" i="2"/>
  <c r="AA199" i="2"/>
  <c r="Y199" i="2"/>
  <c r="W199" i="2"/>
  <c r="BK199" i="2"/>
  <c r="N199" i="2"/>
  <c r="BF199" i="2"/>
  <c r="BI198" i="2"/>
  <c r="BH198" i="2"/>
  <c r="BG198" i="2"/>
  <c r="BE198" i="2"/>
  <c r="AA198" i="2"/>
  <c r="Y198" i="2"/>
  <c r="W198" i="2"/>
  <c r="BK198" i="2"/>
  <c r="N198" i="2"/>
  <c r="BF198" i="2"/>
  <c r="BI197" i="2"/>
  <c r="BH197" i="2"/>
  <c r="BG197" i="2"/>
  <c r="BE197" i="2"/>
  <c r="AA197" i="2"/>
  <c r="Y197" i="2"/>
  <c r="W197" i="2"/>
  <c r="BK197" i="2"/>
  <c r="N197" i="2"/>
  <c r="BF197" i="2" s="1"/>
  <c r="BI196" i="2"/>
  <c r="BH196" i="2"/>
  <c r="BG196" i="2"/>
  <c r="BE196" i="2"/>
  <c r="AA196" i="2"/>
  <c r="Y196" i="2"/>
  <c r="W196" i="2"/>
  <c r="BK196" i="2"/>
  <c r="N196" i="2"/>
  <c r="BF196" i="2"/>
  <c r="BI195" i="2"/>
  <c r="BH195" i="2"/>
  <c r="BG195" i="2"/>
  <c r="BE195" i="2"/>
  <c r="AA195" i="2"/>
  <c r="Y195" i="2"/>
  <c r="W195" i="2"/>
  <c r="BK195" i="2"/>
  <c r="N195" i="2"/>
  <c r="BF195" i="2" s="1"/>
  <c r="BI194" i="2"/>
  <c r="BH194" i="2"/>
  <c r="BG194" i="2"/>
  <c r="BE194" i="2"/>
  <c r="AA194" i="2"/>
  <c r="Y194" i="2"/>
  <c r="W194" i="2"/>
  <c r="BK194" i="2"/>
  <c r="N194" i="2"/>
  <c r="BF194" i="2" s="1"/>
  <c r="BI193" i="2"/>
  <c r="BH193" i="2"/>
  <c r="BG193" i="2"/>
  <c r="BE193" i="2"/>
  <c r="AA193" i="2"/>
  <c r="Y193" i="2"/>
  <c r="W193" i="2"/>
  <c r="BK193" i="2"/>
  <c r="N193" i="2"/>
  <c r="BF193" i="2" s="1"/>
  <c r="BI192" i="2"/>
  <c r="BH192" i="2"/>
  <c r="BG192" i="2"/>
  <c r="BE192" i="2"/>
  <c r="AA192" i="2"/>
  <c r="Y192" i="2"/>
  <c r="W192" i="2"/>
  <c r="BK192" i="2"/>
  <c r="N192" i="2"/>
  <c r="BF192" i="2" s="1"/>
  <c r="BI191" i="2"/>
  <c r="BH191" i="2"/>
  <c r="BG191" i="2"/>
  <c r="BE191" i="2"/>
  <c r="AA191" i="2"/>
  <c r="Y191" i="2"/>
  <c r="W191" i="2"/>
  <c r="BK191" i="2"/>
  <c r="N191" i="2"/>
  <c r="BF191" i="2" s="1"/>
  <c r="BI190" i="2"/>
  <c r="BH190" i="2"/>
  <c r="BG190" i="2"/>
  <c r="BE190" i="2"/>
  <c r="AA190" i="2"/>
  <c r="AA188" i="2" s="1"/>
  <c r="Y190" i="2"/>
  <c r="W190" i="2"/>
  <c r="BK190" i="2"/>
  <c r="N190" i="2"/>
  <c r="BF190" i="2" s="1"/>
  <c r="BI189" i="2"/>
  <c r="BH189" i="2"/>
  <c r="BG189" i="2"/>
  <c r="BE189" i="2"/>
  <c r="AA189" i="2"/>
  <c r="Y189" i="2"/>
  <c r="Y188" i="2"/>
  <c r="W189" i="2"/>
  <c r="W188" i="2"/>
  <c r="W187" i="2" s="1"/>
  <c r="BK189" i="2"/>
  <c r="N189" i="2"/>
  <c r="BF189" i="2" s="1"/>
  <c r="BI186" i="2"/>
  <c r="BH186" i="2"/>
  <c r="BG186" i="2"/>
  <c r="BE186" i="2"/>
  <c r="AA186" i="2"/>
  <c r="AA185" i="2"/>
  <c r="Y186" i="2"/>
  <c r="Y185" i="2"/>
  <c r="W186" i="2"/>
  <c r="W185" i="2" s="1"/>
  <c r="BK186" i="2"/>
  <c r="BK185" i="2" s="1"/>
  <c r="N185" i="2" s="1"/>
  <c r="N99" i="2" s="1"/>
  <c r="N186" i="2"/>
  <c r="BF186" i="2" s="1"/>
  <c r="BI184" i="2"/>
  <c r="BH184" i="2"/>
  <c r="BG184" i="2"/>
  <c r="BE184" i="2"/>
  <c r="AA184" i="2"/>
  <c r="Y184" i="2"/>
  <c r="W184" i="2"/>
  <c r="BK184" i="2"/>
  <c r="N184" i="2"/>
  <c r="BF184" i="2"/>
  <c r="BI183" i="2"/>
  <c r="BH183" i="2"/>
  <c r="BG183" i="2"/>
  <c r="BE183" i="2"/>
  <c r="AA183" i="2"/>
  <c r="Y183" i="2"/>
  <c r="W183" i="2"/>
  <c r="BK183" i="2"/>
  <c r="N183" i="2"/>
  <c r="BF183" i="2" s="1"/>
  <c r="BI182" i="2"/>
  <c r="BH182" i="2"/>
  <c r="BG182" i="2"/>
  <c r="BE182" i="2"/>
  <c r="AA182" i="2"/>
  <c r="Y182" i="2"/>
  <c r="Y179" i="2" s="1"/>
  <c r="W182" i="2"/>
  <c r="W179" i="2" s="1"/>
  <c r="BK182" i="2"/>
  <c r="N182" i="2"/>
  <c r="BF182" i="2" s="1"/>
  <c r="BI181" i="2"/>
  <c r="BH181" i="2"/>
  <c r="BG181" i="2"/>
  <c r="BE181" i="2"/>
  <c r="AA181" i="2"/>
  <c r="AA179" i="2" s="1"/>
  <c r="Y181" i="2"/>
  <c r="W181" i="2"/>
  <c r="BK181" i="2"/>
  <c r="N181" i="2"/>
  <c r="BF181" i="2"/>
  <c r="BI180" i="2"/>
  <c r="BH180" i="2"/>
  <c r="BG180" i="2"/>
  <c r="BE180" i="2"/>
  <c r="AA180" i="2"/>
  <c r="Y180" i="2"/>
  <c r="W180" i="2"/>
  <c r="BK180" i="2"/>
  <c r="N180" i="2"/>
  <c r="BF180" i="2" s="1"/>
  <c r="BI178" i="2"/>
  <c r="BH178" i="2"/>
  <c r="BG178" i="2"/>
  <c r="BE178" i="2"/>
  <c r="AA178" i="2"/>
  <c r="Y178" i="2"/>
  <c r="Y174" i="2" s="1"/>
  <c r="W178" i="2"/>
  <c r="BK178" i="2"/>
  <c r="N178" i="2"/>
  <c r="BF178" i="2" s="1"/>
  <c r="BI177" i="2"/>
  <c r="BH177" i="2"/>
  <c r="BG177" i="2"/>
  <c r="BE177" i="2"/>
  <c r="AA177" i="2"/>
  <c r="Y177" i="2"/>
  <c r="W177" i="2"/>
  <c r="BK177" i="2"/>
  <c r="N177" i="2"/>
  <c r="BF177" i="2" s="1"/>
  <c r="BI176" i="2"/>
  <c r="BH176" i="2"/>
  <c r="BG176" i="2"/>
  <c r="BE176" i="2"/>
  <c r="AA176" i="2"/>
  <c r="Y176" i="2"/>
  <c r="W176" i="2"/>
  <c r="BK176" i="2"/>
  <c r="BK174" i="2" s="1"/>
  <c r="N174" i="2" s="1"/>
  <c r="N97" i="2" s="1"/>
  <c r="N176" i="2"/>
  <c r="BF176" i="2" s="1"/>
  <c r="BI175" i="2"/>
  <c r="BH175" i="2"/>
  <c r="BG175" i="2"/>
  <c r="BE175" i="2"/>
  <c r="AA175" i="2"/>
  <c r="Y175" i="2"/>
  <c r="W175" i="2"/>
  <c r="W174" i="2"/>
  <c r="BK175" i="2"/>
  <c r="N175" i="2"/>
  <c r="BF175" i="2"/>
  <c r="BI173" i="2"/>
  <c r="BH173" i="2"/>
  <c r="BG173" i="2"/>
  <c r="BE173" i="2"/>
  <c r="AA173" i="2"/>
  <c r="Y173" i="2"/>
  <c r="W173" i="2"/>
  <c r="BK173" i="2"/>
  <c r="N173" i="2"/>
  <c r="BF173" i="2"/>
  <c r="BI172" i="2"/>
  <c r="BH172" i="2"/>
  <c r="BG172" i="2"/>
  <c r="BE172" i="2"/>
  <c r="AA172" i="2"/>
  <c r="Y172" i="2"/>
  <c r="Y170" i="2" s="1"/>
  <c r="Y169" i="2" s="1"/>
  <c r="W172" i="2"/>
  <c r="BK172" i="2"/>
  <c r="N172" i="2"/>
  <c r="BF172" i="2"/>
  <c r="BI171" i="2"/>
  <c r="BH171" i="2"/>
  <c r="BG171" i="2"/>
  <c r="BE171" i="2"/>
  <c r="AA171" i="2"/>
  <c r="AA170" i="2"/>
  <c r="Y171" i="2"/>
  <c r="W171" i="2"/>
  <c r="W170" i="2"/>
  <c r="BK171" i="2"/>
  <c r="N171" i="2"/>
  <c r="BF171" i="2" s="1"/>
  <c r="BI168" i="2"/>
  <c r="BH168" i="2"/>
  <c r="BG168" i="2"/>
  <c r="BE168" i="2"/>
  <c r="AA168" i="2"/>
  <c r="AA167" i="2"/>
  <c r="Y168" i="2"/>
  <c r="Y167" i="2"/>
  <c r="W168" i="2"/>
  <c r="W167" i="2"/>
  <c r="BK168" i="2"/>
  <c r="BK167" i="2" s="1"/>
  <c r="N167" i="2" s="1"/>
  <c r="N94" i="2" s="1"/>
  <c r="N168" i="2"/>
  <c r="BF168" i="2" s="1"/>
  <c r="BI166" i="2"/>
  <c r="BH166" i="2"/>
  <c r="BG166" i="2"/>
  <c r="BE166" i="2"/>
  <c r="AA166" i="2"/>
  <c r="Y166" i="2"/>
  <c r="W166" i="2"/>
  <c r="BK166" i="2"/>
  <c r="N166" i="2"/>
  <c r="BF166" i="2"/>
  <c r="BI165" i="2"/>
  <c r="BH165" i="2"/>
  <c r="BG165" i="2"/>
  <c r="BE165" i="2"/>
  <c r="AA165" i="2"/>
  <c r="Y165" i="2"/>
  <c r="W165" i="2"/>
  <c r="BK165" i="2"/>
  <c r="N165" i="2"/>
  <c r="BF165" i="2"/>
  <c r="BI164" i="2"/>
  <c r="BH164" i="2"/>
  <c r="BG164" i="2"/>
  <c r="BE164" i="2"/>
  <c r="AA164" i="2"/>
  <c r="Y164" i="2"/>
  <c r="W164" i="2"/>
  <c r="BK164" i="2"/>
  <c r="N164" i="2"/>
  <c r="BF164" i="2" s="1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Y162" i="2"/>
  <c r="W162" i="2"/>
  <c r="BK162" i="2"/>
  <c r="N162" i="2"/>
  <c r="BF162" i="2"/>
  <c r="BI161" i="2"/>
  <c r="BH161" i="2"/>
  <c r="BG161" i="2"/>
  <c r="BE161" i="2"/>
  <c r="AA161" i="2"/>
  <c r="Y161" i="2"/>
  <c r="W161" i="2"/>
  <c r="BK161" i="2"/>
  <c r="N161" i="2"/>
  <c r="BF161" i="2"/>
  <c r="BI160" i="2"/>
  <c r="BH160" i="2"/>
  <c r="BG160" i="2"/>
  <c r="BE160" i="2"/>
  <c r="AA160" i="2"/>
  <c r="Y160" i="2"/>
  <c r="Y158" i="2" s="1"/>
  <c r="W160" i="2"/>
  <c r="BK160" i="2"/>
  <c r="BK158" i="2" s="1"/>
  <c r="N158" i="2" s="1"/>
  <c r="N93" i="2" s="1"/>
  <c r="N160" i="2"/>
  <c r="BF160" i="2" s="1"/>
  <c r="BI159" i="2"/>
  <c r="BH159" i="2"/>
  <c r="BG159" i="2"/>
  <c r="BE159" i="2"/>
  <c r="AA159" i="2"/>
  <c r="AA158" i="2"/>
  <c r="Y159" i="2"/>
  <c r="W159" i="2"/>
  <c r="W158" i="2" s="1"/>
  <c r="BK159" i="2"/>
  <c r="N159" i="2"/>
  <c r="BF159" i="2" s="1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Y153" i="2"/>
  <c r="Y150" i="2" s="1"/>
  <c r="W153" i="2"/>
  <c r="BK153" i="2"/>
  <c r="N153" i="2"/>
  <c r="BF153" i="2" s="1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AA150" i="2" s="1"/>
  <c r="Y151" i="2"/>
  <c r="W151" i="2"/>
  <c r="W150" i="2"/>
  <c r="BK151" i="2"/>
  <c r="N151" i="2"/>
  <c r="BF151" i="2" s="1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Y136" i="2" s="1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AA136" i="2" s="1"/>
  <c r="Y137" i="2"/>
  <c r="W137" i="2"/>
  <c r="W136" i="2"/>
  <c r="BK137" i="2"/>
  <c r="N137" i="2"/>
  <c r="BF137" i="2" s="1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AA125" i="2"/>
  <c r="AA124" i="2" s="1"/>
  <c r="Y126" i="2"/>
  <c r="Y125" i="2" s="1"/>
  <c r="Y124" i="2" s="1"/>
  <c r="W126" i="2"/>
  <c r="W125" i="2"/>
  <c r="W124" i="2" s="1"/>
  <c r="BK126" i="2"/>
  <c r="N126" i="2"/>
  <c r="BF126" i="2"/>
  <c r="M119" i="2"/>
  <c r="F119" i="2"/>
  <c r="F117" i="2"/>
  <c r="F115" i="2"/>
  <c r="M28" i="2"/>
  <c r="AS88" i="1"/>
  <c r="M83" i="2"/>
  <c r="F83" i="2"/>
  <c r="F81" i="2"/>
  <c r="F79" i="2"/>
  <c r="O21" i="2"/>
  <c r="E21" i="2"/>
  <c r="M120" i="2"/>
  <c r="M84" i="2"/>
  <c r="O20" i="2"/>
  <c r="O15" i="2"/>
  <c r="E15" i="2"/>
  <c r="F120" i="2"/>
  <c r="F84" i="2"/>
  <c r="O14" i="2"/>
  <c r="M117" i="2"/>
  <c r="F6" i="2"/>
  <c r="F114" i="2" s="1"/>
  <c r="AK27" i="1"/>
  <c r="AM83" i="1"/>
  <c r="L83" i="1"/>
  <c r="AM82" i="1"/>
  <c r="L82" i="1"/>
  <c r="AM80" i="1"/>
  <c r="L80" i="1"/>
  <c r="L78" i="1"/>
  <c r="L77" i="1"/>
  <c r="M32" i="5" l="1"/>
  <c r="AV91" i="1" s="1"/>
  <c r="AT91" i="1" s="1"/>
  <c r="H34" i="5"/>
  <c r="BB91" i="1" s="1"/>
  <c r="H36" i="5"/>
  <c r="BD91" i="1" s="1"/>
  <c r="M32" i="4"/>
  <c r="AV90" i="1" s="1"/>
  <c r="BK136" i="4"/>
  <c r="N136" i="4" s="1"/>
  <c r="N91" i="4" s="1"/>
  <c r="H36" i="4"/>
  <c r="BD90" i="1" s="1"/>
  <c r="BK125" i="4"/>
  <c r="H35" i="4"/>
  <c r="BC90" i="1" s="1"/>
  <c r="BK179" i="3"/>
  <c r="N179" i="3" s="1"/>
  <c r="N98" i="3" s="1"/>
  <c r="BK174" i="3"/>
  <c r="N174" i="3" s="1"/>
  <c r="N97" i="3" s="1"/>
  <c r="H36" i="3"/>
  <c r="BD89" i="1" s="1"/>
  <c r="BD87" i="1" s="1"/>
  <c r="W35" i="1" s="1"/>
  <c r="BK150" i="3"/>
  <c r="N150" i="3" s="1"/>
  <c r="N92" i="3" s="1"/>
  <c r="H34" i="3"/>
  <c r="BB89" i="1" s="1"/>
  <c r="BK125" i="3"/>
  <c r="BK124" i="3" s="1"/>
  <c r="M32" i="3"/>
  <c r="AV89" i="1" s="1"/>
  <c r="BK200" i="3"/>
  <c r="N200" i="3" s="1"/>
  <c r="N102" i="3" s="1"/>
  <c r="BK136" i="3"/>
  <c r="N136" i="3" s="1"/>
  <c r="N91" i="3" s="1"/>
  <c r="BK158" i="3"/>
  <c r="N158" i="3" s="1"/>
  <c r="N93" i="3" s="1"/>
  <c r="H34" i="2"/>
  <c r="BB88" i="1" s="1"/>
  <c r="H36" i="2"/>
  <c r="BD88" i="1" s="1"/>
  <c r="M33" i="2"/>
  <c r="AW88" i="1" s="1"/>
  <c r="BK125" i="2"/>
  <c r="BK179" i="2"/>
  <c r="N179" i="2" s="1"/>
  <c r="N98" i="2" s="1"/>
  <c r="BK136" i="2"/>
  <c r="N136" i="2" s="1"/>
  <c r="N91" i="2" s="1"/>
  <c r="BK150" i="2"/>
  <c r="N150" i="2" s="1"/>
  <c r="N92" i="2" s="1"/>
  <c r="BK170" i="2"/>
  <c r="N170" i="2" s="1"/>
  <c r="N96" i="2" s="1"/>
  <c r="BK188" i="2"/>
  <c r="N188" i="2" s="1"/>
  <c r="N101" i="2" s="1"/>
  <c r="H35" i="2"/>
  <c r="BC88" i="1" s="1"/>
  <c r="M32" i="2"/>
  <c r="AV88" i="1" s="1"/>
  <c r="AT88" i="1" s="1"/>
  <c r="M81" i="2"/>
  <c r="M81" i="4"/>
  <c r="F102" i="5"/>
  <c r="F78" i="4"/>
  <c r="F78" i="3"/>
  <c r="N170" i="4"/>
  <c r="N96" i="4" s="1"/>
  <c r="N125" i="3"/>
  <c r="N90" i="3" s="1"/>
  <c r="N125" i="2"/>
  <c r="N90" i="2" s="1"/>
  <c r="BK124" i="2"/>
  <c r="H33" i="2"/>
  <c r="BA88" i="1" s="1"/>
  <c r="M33" i="3"/>
  <c r="AW89" i="1" s="1"/>
  <c r="H33" i="3"/>
  <c r="BA89" i="1" s="1"/>
  <c r="W123" i="2"/>
  <c r="AU88" i="1" s="1"/>
  <c r="AA169" i="2"/>
  <c r="AA123" i="2" s="1"/>
  <c r="N125" i="4"/>
  <c r="N90" i="4" s="1"/>
  <c r="Y136" i="4"/>
  <c r="Y124" i="4" s="1"/>
  <c r="Y123" i="4" s="1"/>
  <c r="AA174" i="2"/>
  <c r="BK169" i="3"/>
  <c r="N169" i="3" s="1"/>
  <c r="N95" i="3" s="1"/>
  <c r="AA179" i="3"/>
  <c r="AA169" i="3" s="1"/>
  <c r="M120" i="4"/>
  <c r="BK113" i="5"/>
  <c r="H32" i="5"/>
  <c r="AZ91" i="1" s="1"/>
  <c r="Y187" i="2"/>
  <c r="Y123" i="2" s="1"/>
  <c r="H34" i="4"/>
  <c r="BB90" i="1" s="1"/>
  <c r="H33" i="5"/>
  <c r="BA91" i="1" s="1"/>
  <c r="H32" i="2"/>
  <c r="AZ88" i="1" s="1"/>
  <c r="W169" i="2"/>
  <c r="W188" i="3"/>
  <c r="W187" i="3" s="1"/>
  <c r="Y169" i="4"/>
  <c r="BK179" i="4"/>
  <c r="N179" i="4" s="1"/>
  <c r="N98" i="4" s="1"/>
  <c r="Y188" i="3"/>
  <c r="Y187" i="3" s="1"/>
  <c r="AA125" i="4"/>
  <c r="AA124" i="4" s="1"/>
  <c r="AA150" i="3"/>
  <c r="BK174" i="4"/>
  <c r="N174" i="4" s="1"/>
  <c r="N97" i="4" s="1"/>
  <c r="F78" i="2"/>
  <c r="F84" i="3"/>
  <c r="M33" i="4"/>
  <c r="AW90" i="1" s="1"/>
  <c r="AT90" i="1" s="1"/>
  <c r="H33" i="4"/>
  <c r="BA90" i="1" s="1"/>
  <c r="H32" i="4"/>
  <c r="AZ90" i="1" s="1"/>
  <c r="W150" i="4"/>
  <c r="BK207" i="4"/>
  <c r="N207" i="4" s="1"/>
  <c r="N102" i="4" s="1"/>
  <c r="W169" i="4"/>
  <c r="Y125" i="3"/>
  <c r="Y124" i="3" s="1"/>
  <c r="BK158" i="4"/>
  <c r="N158" i="4" s="1"/>
  <c r="N93" i="4" s="1"/>
  <c r="AA200" i="2"/>
  <c r="AA187" i="2" s="1"/>
  <c r="AA136" i="3"/>
  <c r="AA124" i="3" s="1"/>
  <c r="W158" i="3"/>
  <c r="W124" i="3" s="1"/>
  <c r="W123" i="3" s="1"/>
  <c r="AU89" i="1" s="1"/>
  <c r="W170" i="3"/>
  <c r="W169" i="3" s="1"/>
  <c r="W174" i="3"/>
  <c r="N188" i="3"/>
  <c r="N101" i="3" s="1"/>
  <c r="AA188" i="3"/>
  <c r="AA187" i="3" s="1"/>
  <c r="W125" i="4"/>
  <c r="W124" i="4" s="1"/>
  <c r="W123" i="4" s="1"/>
  <c r="AU90" i="1" s="1"/>
  <c r="Y150" i="4"/>
  <c r="H35" i="5"/>
  <c r="BC91" i="1" s="1"/>
  <c r="AA174" i="4"/>
  <c r="AA169" i="4" s="1"/>
  <c r="BK195" i="4"/>
  <c r="F84" i="5"/>
  <c r="BK124" i="4" l="1"/>
  <c r="BK187" i="3"/>
  <c r="N187" i="3" s="1"/>
  <c r="N100" i="3" s="1"/>
  <c r="AT89" i="1"/>
  <c r="BB87" i="1"/>
  <c r="AX87" i="1" s="1"/>
  <c r="BK187" i="2"/>
  <c r="N187" i="2" s="1"/>
  <c r="N100" i="2" s="1"/>
  <c r="BC87" i="1"/>
  <c r="AY87" i="1" s="1"/>
  <c r="BK169" i="2"/>
  <c r="N169" i="2" s="1"/>
  <c r="N95" i="2" s="1"/>
  <c r="W33" i="1"/>
  <c r="AA123" i="3"/>
  <c r="AU87" i="1"/>
  <c r="Y123" i="3"/>
  <c r="BK123" i="3"/>
  <c r="N123" i="3" s="1"/>
  <c r="N88" i="3" s="1"/>
  <c r="N124" i="3"/>
  <c r="N89" i="3" s="1"/>
  <c r="N124" i="4"/>
  <c r="N89" i="4" s="1"/>
  <c r="BK112" i="5"/>
  <c r="N113" i="5"/>
  <c r="N90" i="5" s="1"/>
  <c r="BA87" i="1"/>
  <c r="AZ87" i="1"/>
  <c r="N124" i="2"/>
  <c r="N89" i="2" s="1"/>
  <c r="BK169" i="4"/>
  <c r="N169" i="4" s="1"/>
  <c r="N95" i="4" s="1"/>
  <c r="N195" i="4"/>
  <c r="N101" i="4" s="1"/>
  <c r="BK194" i="4"/>
  <c r="N194" i="4" s="1"/>
  <c r="N100" i="4" s="1"/>
  <c r="AA123" i="4"/>
  <c r="BK123" i="2" l="1"/>
  <c r="N123" i="2" s="1"/>
  <c r="N88" i="2" s="1"/>
  <c r="M27" i="2" s="1"/>
  <c r="M30" i="2" s="1"/>
  <c r="W34" i="1"/>
  <c r="AV87" i="1"/>
  <c r="W31" i="1"/>
  <c r="N112" i="5"/>
  <c r="N89" i="5" s="1"/>
  <c r="BK111" i="5"/>
  <c r="N111" i="5" s="1"/>
  <c r="N88" i="5" s="1"/>
  <c r="BK123" i="4"/>
  <c r="N123" i="4" s="1"/>
  <c r="N88" i="4" s="1"/>
  <c r="W32" i="1"/>
  <c r="AW87" i="1"/>
  <c r="AK32" i="1" s="1"/>
  <c r="M27" i="3"/>
  <c r="M30" i="3" s="1"/>
  <c r="L106" i="3"/>
  <c r="L106" i="2" l="1"/>
  <c r="L94" i="5"/>
  <c r="M27" i="5"/>
  <c r="M30" i="5" s="1"/>
  <c r="AK31" i="1"/>
  <c r="AT87" i="1"/>
  <c r="L106" i="4"/>
  <c r="M27" i="4"/>
  <c r="M30" i="4" s="1"/>
  <c r="L38" i="3"/>
  <c r="AG89" i="1"/>
  <c r="AN89" i="1" s="1"/>
  <c r="AG88" i="1"/>
  <c r="L38" i="2"/>
  <c r="L38" i="4" l="1"/>
  <c r="AG90" i="1"/>
  <c r="AN90" i="1" s="1"/>
  <c r="AG91" i="1"/>
  <c r="AN91" i="1" s="1"/>
  <c r="L38" i="5"/>
  <c r="AN88" i="1"/>
  <c r="AG87" i="1"/>
  <c r="AG95" i="1" l="1"/>
  <c r="AN87" i="1"/>
  <c r="AN95" i="1" s="1"/>
  <c r="AK26" i="1"/>
  <c r="AK29" i="1" s="1"/>
  <c r="AK37" i="1" s="1"/>
</calcChain>
</file>

<file path=xl/sharedStrings.xml><?xml version="1.0" encoding="utf-8"?>
<sst xmlns="http://schemas.openxmlformats.org/spreadsheetml/2006/main" count="3791" uniqueCount="459">
  <si>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</si>
  <si>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</si>
  <si>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</si>
  <si>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</si>
  <si>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</si>
  <si>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</si>
  <si>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</si>
  <si>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</si>
  <si>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</si>
  <si>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</si>
  <si>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</si>
  <si>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</si>
  <si>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</si>
  <si>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Kód:</t>
  </si>
  <si>
    <t>1007</t>
  </si>
  <si>
    <t>Stavba:</t>
  </si>
  <si>
    <t>JKSO:</t>
  </si>
  <si>
    <t>KS:</t>
  </si>
  <si>
    <t>Miesto:</t>
  </si>
  <si>
    <t>Liešťany</t>
  </si>
  <si>
    <t>Dátum:</t>
  </si>
  <si>
    <t>Objednávateľ:</t>
  </si>
  <si>
    <t>IČO:</t>
  </si>
  <si>
    <t>00 318 230</t>
  </si>
  <si>
    <t>Obec Liešťany</t>
  </si>
  <si>
    <t>IČO DPH:</t>
  </si>
  <si>
    <t>Zhotoviteľ:</t>
  </si>
  <si>
    <t xml:space="preserve"> </t>
  </si>
  <si>
    <t>Projektant:</t>
  </si>
  <si>
    <t>50343246</t>
  </si>
  <si>
    <t>BEEST s.r.o.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</si>
  <si>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</si>
  <si>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</si>
  <si>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</si>
  <si>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</si>
  <si>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</si>
  <si>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</si>
  <si>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</si>
  <si>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</si>
  <si>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</si>
  <si>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</si>
  <si>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</si>
  <si>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</si>
  <si>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</si>
  <si>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</si>
  <si>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</si>
  <si>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</si>
  <si>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</si>
  <si>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</si>
  <si>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</si>
  <si>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</si>
  <si>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</si>
  <si>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</si>
  <si>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</si>
  <si>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</si>
  <si>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</si>
  <si>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</si>
  <si>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</si>
  <si>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</si>
  <si>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</si>
  <si>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</si>
  <si>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</si>
  <si>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</si>
  <si>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</si>
  <si>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</si>
  <si>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</si>
  <si>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</si>
  <si>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</si>
  <si>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</si>
  <si>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</si>
  <si>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</si>
  <si>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</si>
  <si>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</si>
  <si>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</si>
  <si>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</si>
  <si>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</si>
  <si>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{d0c7fd18-29a9-4d43-977a-446fdf49415f}</t>
  </si>
  <si>
    <t>{00000000-0000-0000-0000-000000000000}</t>
  </si>
  <si>
    <t>/</t>
  </si>
  <si>
    <t>1007-1</t>
  </si>
  <si>
    <t>SO 01 Uzamykateľný prístrešok pre bicykle</t>
  </si>
  <si>
    <t>1</t>
  </si>
  <si>
    <t>{da5f3764-e1d6-42cc-9264-a04d4b32a468}</t>
  </si>
  <si>
    <t>1007-2</t>
  </si>
  <si>
    <t>SO 02 Uzamykateľný prístrešok pre bicykle</t>
  </si>
  <si>
    <t>{43a00ee6-9eb8-4893-b88a-47038f06c803}</t>
  </si>
  <si>
    <t>1007-3</t>
  </si>
  <si>
    <t>SO 03 Uzamykateľný prístrešok pre bicykle</t>
  </si>
  <si>
    <t>{2beb93f0-83fd-4801-bee9-73742927b6fa}</t>
  </si>
  <si>
    <t>1007-4</t>
  </si>
  <si>
    <t>Ostatné náklady</t>
  </si>
  <si>
    <t>{8615f038-56ef-448a-9c91-e8471c467ad7}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</si>
  <si>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</si>
  <si>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</si>
  <si>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</si>
  <si>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</si>
  <si>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</si>
  <si>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</si>
  <si>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</si>
  <si>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</si>
  <si>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</si>
  <si>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</si>
  <si>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</si>
  <si>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1007-1 - SO 01 Uzamykateľný prístrešok pre bicykle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</si>
  <si>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</si>
  <si>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</si>
  <si>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</si>
  <si>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</si>
  <si>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</si>
  <si>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</si>
  <si>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</si>
  <si>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</si>
  <si>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</si>
  <si>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</si>
  <si>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</si>
  <si>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</si>
  <si>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</si>
  <si>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</si>
  <si>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764 - Konštrukcie klampiarske</t>
  </si>
  <si>
    <t xml:space="preserve">    767 - Konštrukcie doplnkové kovové</t>
  </si>
  <si>
    <t xml:space="preserve">    783 - Dokončovacie práce - nátery</t>
  </si>
  <si>
    <t>M - Práce a dodávky M</t>
  </si>
  <si>
    <t xml:space="preserve">    21-M - Elektromontáže</t>
  </si>
  <si>
    <t xml:space="preserve">    43-M - Montáž oceľových konštrukcií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</si>
  <si>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</si>
  <si>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</si>
  <si>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</si>
  <si>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</si>
  <si>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</si>
  <si>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</si>
  <si>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</si>
  <si>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</si>
  <si>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</si>
  <si>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</si>
  <si>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</si>
  <si>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</si>
  <si>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</si>
  <si>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</si>
  <si>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</si>
  <si>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</si>
  <si>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</si>
  <si>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122201101</t>
  </si>
  <si>
    <t>Odkopávka a prekopávka nezapažená v hornine 3, do 100 m3</t>
  </si>
  <si>
    <t>m3</t>
  </si>
  <si>
    <t>4</t>
  </si>
  <si>
    <t>2</t>
  </si>
  <si>
    <t>-1698361585</t>
  </si>
  <si>
    <t>133201109</t>
  </si>
  <si>
    <t>Príplatok k cenám za lepivosť horniny</t>
  </si>
  <si>
    <t>1467225636</t>
  </si>
  <si>
    <t>3</t>
  </si>
  <si>
    <t>133201101</t>
  </si>
  <si>
    <t>Výkop šachty zapaženej, hornina 3 do 100 m3</t>
  </si>
  <si>
    <t>884179245</t>
  </si>
  <si>
    <t>133201109.1</t>
  </si>
  <si>
    <t>Príplatok k cenám za lepivosť pri hĺbení šachiet zapažených i nezapažených v hornine 3</t>
  </si>
  <si>
    <t>906582436</t>
  </si>
  <si>
    <t>5</t>
  </si>
  <si>
    <t>162301102</t>
  </si>
  <si>
    <t>Vodorovné premiestnenie výkopku tr.1-4, do 1000 m</t>
  </si>
  <si>
    <t>-1369029798</t>
  </si>
  <si>
    <t>6</t>
  </si>
  <si>
    <t>162701109</t>
  </si>
  <si>
    <t>Príplatok za každých ďalších 1000 m horniny 1-4 po spevnenej ceste</t>
  </si>
  <si>
    <t>-494567845</t>
  </si>
  <si>
    <t>7</t>
  </si>
  <si>
    <t>167101101</t>
  </si>
  <si>
    <t>Nakladanie neuľahnutého výkopku z hornín tr.1-4 do 100 m3</t>
  </si>
  <si>
    <t>-1871155635</t>
  </si>
  <si>
    <t>8</t>
  </si>
  <si>
    <t>171201201</t>
  </si>
  <si>
    <t>Uloženie sypaniny na skládky do 100 m3</t>
  </si>
  <si>
    <t>-2040420831</t>
  </si>
  <si>
    <t>9</t>
  </si>
  <si>
    <t>171209002</t>
  </si>
  <si>
    <t>Poplatok za skladovanie - zemina a kamenivo (17 05) ostatné</t>
  </si>
  <si>
    <t>t</t>
  </si>
  <si>
    <t>-1993825419</t>
  </si>
  <si>
    <t>10</t>
  </si>
  <si>
    <t>174101001</t>
  </si>
  <si>
    <t>Zásyp sypaninou so zhutnením jám, šachiet, rýh, zárezov alebo okolo objektov do 100 m3</t>
  </si>
  <si>
    <t>2090435541</t>
  </si>
  <si>
    <t>11</t>
  </si>
  <si>
    <t>212755114</t>
  </si>
  <si>
    <t>Trativod z drenážnych rúrok bez lôžka, vnútorného priem. rúrok 100 mm</t>
  </si>
  <si>
    <t>m</t>
  </si>
  <si>
    <t>-1759982800</t>
  </si>
  <si>
    <t>12</t>
  </si>
  <si>
    <t>271573001</t>
  </si>
  <si>
    <t>Násyp pod základové  konštrukcie so zhutnením zo štrkopiesku fr.0-32 mm</t>
  </si>
  <si>
    <t>-1114437283</t>
  </si>
  <si>
    <t>13</t>
  </si>
  <si>
    <t>273321411</t>
  </si>
  <si>
    <t>Betón základových dosiek, železový (bez výstuže), tr.C 25/30</t>
  </si>
  <si>
    <t>1328874129</t>
  </si>
  <si>
    <t>14</t>
  </si>
  <si>
    <t>273351215</t>
  </si>
  <si>
    <t>Debnenie základových dosiek, zhotovenie-dielce</t>
  </si>
  <si>
    <t>m2</t>
  </si>
  <si>
    <t>987566813</t>
  </si>
  <si>
    <t>15</t>
  </si>
  <si>
    <t>273351216</t>
  </si>
  <si>
    <t>Debnenie základových dosiek, odstránenie-dielce</t>
  </si>
  <si>
    <t>-275656435</t>
  </si>
  <si>
    <t>16</t>
  </si>
  <si>
    <t>273361821</t>
  </si>
  <si>
    <t>Výstuž základových dosiek z ocele 10505</t>
  </si>
  <si>
    <t>846153608</t>
  </si>
  <si>
    <t>17</t>
  </si>
  <si>
    <t>273362021</t>
  </si>
  <si>
    <t>Výstuž základových dosiek zo zvár. sietí KARI</t>
  </si>
  <si>
    <t>193662023</t>
  </si>
  <si>
    <t>18</t>
  </si>
  <si>
    <t>275321312</t>
  </si>
  <si>
    <t>Betón základových pätiek, železový (bez výstuže), tr. C 20/25</t>
  </si>
  <si>
    <t>-1672615495</t>
  </si>
  <si>
    <t>19</t>
  </si>
  <si>
    <t>275351215</t>
  </si>
  <si>
    <t>Debnenie stien základových pätiek, zhotovenie-dielce</t>
  </si>
  <si>
    <t>409054052</t>
  </si>
  <si>
    <t>275351216</t>
  </si>
  <si>
    <t>Debnenie stien základovýcb pätiek, odstránenie-dielce</t>
  </si>
  <si>
    <t>-1032474083</t>
  </si>
  <si>
    <t>21</t>
  </si>
  <si>
    <t>275361821</t>
  </si>
  <si>
    <t>Výstuž základových pätiek z ocele 10505</t>
  </si>
  <si>
    <t>-625370366</t>
  </si>
  <si>
    <t>22</t>
  </si>
  <si>
    <t>289971311</t>
  </si>
  <si>
    <t>Zhotovenie vrstvy z geomreže TENSAR TriAx TX160  na upravenom povrchu</t>
  </si>
  <si>
    <t>-1505938807</t>
  </si>
  <si>
    <t>23</t>
  </si>
  <si>
    <t>M</t>
  </si>
  <si>
    <t>6936050300</t>
  </si>
  <si>
    <t>Geomreže polypropylenové (PP) TENSAR TriAx TX 160</t>
  </si>
  <si>
    <t>-215085816</t>
  </si>
  <si>
    <t>24</t>
  </si>
  <si>
    <t>564841111</t>
  </si>
  <si>
    <t>Podklad zo štrkodrviny s rozprestretím a zhutnením, po zhutnení hr. 120 mm-K1</t>
  </si>
  <si>
    <t>-1002035031</t>
  </si>
  <si>
    <t>25</t>
  </si>
  <si>
    <t>564851111</t>
  </si>
  <si>
    <t>Podklad zo štrkodrviny s rozprestretím a zhutnením, po zhutnení hr. 150 mm-K1</t>
  </si>
  <si>
    <t>-1696717974</t>
  </si>
  <si>
    <t>26</t>
  </si>
  <si>
    <t>564861111</t>
  </si>
  <si>
    <t>Podklad zo štrkodrviny s rozprestretím a zhutnením, po zhutnení hr. 200 mm</t>
  </si>
  <si>
    <t>1755160375</t>
  </si>
  <si>
    <t>27</t>
  </si>
  <si>
    <t>596911111</t>
  </si>
  <si>
    <t>Kladenie zámkovej dlažby hr. 6 cm pre peších do 20 m2 so zriadením lôžka z kameniva hr. 4 cm-K1</t>
  </si>
  <si>
    <t>179214064</t>
  </si>
  <si>
    <t>28</t>
  </si>
  <si>
    <t>592460019700</t>
  </si>
  <si>
    <t>Dlažba betónová drenážna, základný prvok s fázou-K1</t>
  </si>
  <si>
    <t>1078946328</t>
  </si>
  <si>
    <t>29</t>
  </si>
  <si>
    <t>5969112121</t>
  </si>
  <si>
    <t>Kladenie  dlažby  hr. 6 cm pre peších nad 20 m2 do cementovej malty hr.10 mm-K2</t>
  </si>
  <si>
    <t>84754654</t>
  </si>
  <si>
    <t>30</t>
  </si>
  <si>
    <t>5924600197001</t>
  </si>
  <si>
    <t>Dlažba betónová drenážna, základný prvok s fázou -K2</t>
  </si>
  <si>
    <t>-1782854584</t>
  </si>
  <si>
    <t>31</t>
  </si>
  <si>
    <t>911111111R.1</t>
  </si>
  <si>
    <t xml:space="preserve">Montáž stojanov na bicykle </t>
  </si>
  <si>
    <t>ks</t>
  </si>
  <si>
    <t>304830998</t>
  </si>
  <si>
    <t>32</t>
  </si>
  <si>
    <t>911111112R.3</t>
  </si>
  <si>
    <t>Dodávka stojanov na bicykle - obojstranné parkovanie, stojan na bicykle typ "U" typ 3, alebo ekv. výrobok</t>
  </si>
  <si>
    <t>391860863</t>
  </si>
  <si>
    <t>33</t>
  </si>
  <si>
    <t>916561111</t>
  </si>
  <si>
    <t>Osadenie záhonového alebo parkového obrubníka betón., do lôžka z bet. pros. tr. C 12/15 s bočnou oporou</t>
  </si>
  <si>
    <t>-1680232432</t>
  </si>
  <si>
    <t>34</t>
  </si>
  <si>
    <t>592170001500</t>
  </si>
  <si>
    <t>Obrubník  parkový, lxšxv 1000x50x200 mm</t>
  </si>
  <si>
    <t>-1529335390</t>
  </si>
  <si>
    <t>35</t>
  </si>
  <si>
    <t>592170002400</t>
  </si>
  <si>
    <t>Obrubník  nábehový, lxšxv 1000x200x150(100) mm</t>
  </si>
  <si>
    <t>1691703012</t>
  </si>
  <si>
    <t>36</t>
  </si>
  <si>
    <t>918101111</t>
  </si>
  <si>
    <t>Lôžko pod obrubníky, krajníky alebo obruby z dlažobných kociek z betónu prostého tr. C 12/15</t>
  </si>
  <si>
    <t>-1207414246</t>
  </si>
  <si>
    <t>37</t>
  </si>
  <si>
    <t>936174312</t>
  </si>
  <si>
    <t>Osadenie stojana na bicykle kotevnými skrutkami bez zabetónovania nôh na pevný podklad</t>
  </si>
  <si>
    <t>-448080014</t>
  </si>
  <si>
    <t>38</t>
  </si>
  <si>
    <t>553560009100</t>
  </si>
  <si>
    <t>Dodávka poschodových stojanov na bicykle jednostranné pozinkované s hydraulickým mechanizmom</t>
  </si>
  <si>
    <t>7096014</t>
  </si>
  <si>
    <t>39</t>
  </si>
  <si>
    <t>998011001</t>
  </si>
  <si>
    <t>Presun hmôt pre budovy JKSO 801, 803,812,zvislá konštr.z tehál,tvárnic,z kovu výšky do 6 m</t>
  </si>
  <si>
    <t>-457997365</t>
  </si>
  <si>
    <t>40</t>
  </si>
  <si>
    <t>711131102</t>
  </si>
  <si>
    <t>Zhotovenie geotextílie alebo tkaniny na plochu vodorovnú</t>
  </si>
  <si>
    <t>-172077866</t>
  </si>
  <si>
    <t>41</t>
  </si>
  <si>
    <t>693110001300</t>
  </si>
  <si>
    <t>Geotextília polypropylénová  PP 400</t>
  </si>
  <si>
    <t>885030551</t>
  </si>
  <si>
    <t>42</t>
  </si>
  <si>
    <t>998711201</t>
  </si>
  <si>
    <t>Presun hmôt pre izoláciu proti vode v objektoch výšky do 6 m</t>
  </si>
  <si>
    <t>%</t>
  </si>
  <si>
    <t>1227260447</t>
  </si>
  <si>
    <t>43</t>
  </si>
  <si>
    <t>764175712</t>
  </si>
  <si>
    <t>Krytina  - trapézový systém T-50, šírka 1040 mm, hr. 0,75 mm, sklon strechy od 30°do 45°</t>
  </si>
  <si>
    <t>2047221673</t>
  </si>
  <si>
    <t>44</t>
  </si>
  <si>
    <t>764352227</t>
  </si>
  <si>
    <t>Žľaby z pozinkovaného PZ plechu, pododkvapové polkruhové r.š. 330 mm</t>
  </si>
  <si>
    <t>1734494363</t>
  </si>
  <si>
    <t>45</t>
  </si>
  <si>
    <t>764454454</t>
  </si>
  <si>
    <t>Zvodové rúry z pozinkovaného farbeného PZf plechu, kruhové priemer 120 mm</t>
  </si>
  <si>
    <t>329289488</t>
  </si>
  <si>
    <t>46</t>
  </si>
  <si>
    <t>998764201</t>
  </si>
  <si>
    <t>Presun hmôt pre konštrukcie klampiarske v objektoch výšky do 6 m</t>
  </si>
  <si>
    <t>-133466345</t>
  </si>
  <si>
    <t>47</t>
  </si>
  <si>
    <t>767122112</t>
  </si>
  <si>
    <t>Montáž stien a priečok s výplňou z pletiva</t>
  </si>
  <si>
    <t>874366811</t>
  </si>
  <si>
    <t>48</t>
  </si>
  <si>
    <t>1594112000</t>
  </si>
  <si>
    <t>Ťahokov MR/22x12x2/1,5/1000x2000</t>
  </si>
  <si>
    <t>524386620</t>
  </si>
  <si>
    <t>49</t>
  </si>
  <si>
    <t>767995101</t>
  </si>
  <si>
    <t>Montáž ostatných atypických kovových stavebných doplnkových konštrukcií nad 5 kg</t>
  </si>
  <si>
    <t>kg</t>
  </si>
  <si>
    <t>-1493760322</t>
  </si>
  <si>
    <t>50</t>
  </si>
  <si>
    <t>1333151200</t>
  </si>
  <si>
    <t xml:space="preserve">Oceľové profily , 11373, SHS 90x50x3,6 mm, SHS 50x50x3,0 mm </t>
  </si>
  <si>
    <t>804587311</t>
  </si>
  <si>
    <t>51</t>
  </si>
  <si>
    <t>998767201</t>
  </si>
  <si>
    <t>Presun hmôt pre kovové stavebné doplnkové konštrukcie v objektoch výšky do 6 m</t>
  </si>
  <si>
    <t>1803695816</t>
  </si>
  <si>
    <t>52</t>
  </si>
  <si>
    <t>78311</t>
  </si>
  <si>
    <t>Náter oceľovej konštrukcie - žiarove  pozinkovanie+náter</t>
  </si>
  <si>
    <t>-508197834</t>
  </si>
  <si>
    <t>53</t>
  </si>
  <si>
    <t>211111111R</t>
  </si>
  <si>
    <t>Montáž kamerového systému</t>
  </si>
  <si>
    <t>-22440602</t>
  </si>
  <si>
    <t>54</t>
  </si>
  <si>
    <t>211111112R</t>
  </si>
  <si>
    <t>Dodávka kamerového systému</t>
  </si>
  <si>
    <t>1702936333</t>
  </si>
  <si>
    <t>55</t>
  </si>
  <si>
    <t>211111113R</t>
  </si>
  <si>
    <t>Montáž elektromagnetického zámku a čítačky</t>
  </si>
  <si>
    <t>747713625</t>
  </si>
  <si>
    <t>56</t>
  </si>
  <si>
    <t>211111114R</t>
  </si>
  <si>
    <t>Dodávka elektromagnetického zámku a čítačky</t>
  </si>
  <si>
    <t>558289550</t>
  </si>
  <si>
    <t>57</t>
  </si>
  <si>
    <t>211111115R</t>
  </si>
  <si>
    <t xml:space="preserve">Montáž sofwaru, hardwaru na administráciu užívateľov prístrešku </t>
  </si>
  <si>
    <t>1400771693</t>
  </si>
  <si>
    <t>58</t>
  </si>
  <si>
    <t>211111116R</t>
  </si>
  <si>
    <t xml:space="preserve">Dodávka sofwaru, hardwaru na administráciu užívateľov prístrešku </t>
  </si>
  <si>
    <t>1251965705</t>
  </si>
  <si>
    <t>59</t>
  </si>
  <si>
    <t>211111117R</t>
  </si>
  <si>
    <t>Montáž osvetlenia prístrešku</t>
  </si>
  <si>
    <t>-1399616110</t>
  </si>
  <si>
    <t>60</t>
  </si>
  <si>
    <t>211111118R</t>
  </si>
  <si>
    <t>Dodávka osvetlenia prístrešku</t>
  </si>
  <si>
    <t>967284952</t>
  </si>
  <si>
    <t>61</t>
  </si>
  <si>
    <t>211111119R</t>
  </si>
  <si>
    <t xml:space="preserve">Montáž solárneho panelu  a príslušenstva </t>
  </si>
  <si>
    <t>754010845</t>
  </si>
  <si>
    <t>62</t>
  </si>
  <si>
    <t>211111120R</t>
  </si>
  <si>
    <t xml:space="preserve">Dodávka solárneho panelu </t>
  </si>
  <si>
    <t>-707195653</t>
  </si>
  <si>
    <t>63</t>
  </si>
  <si>
    <t>211111122R</t>
  </si>
  <si>
    <t>Dodávka príslušenstva k solárnym panelom</t>
  </si>
  <si>
    <t>1842273427</t>
  </si>
  <si>
    <t>64</t>
  </si>
  <si>
    <t>430844014</t>
  </si>
  <si>
    <t>Oplechovanie stien zvárané</t>
  </si>
  <si>
    <t>-148370974</t>
  </si>
  <si>
    <t>65</t>
  </si>
  <si>
    <t>137110001900</t>
  </si>
  <si>
    <t>Plech oceľový tenký 1,50x1250x2500 mm, ozn. 11 373.0, podľa EN S235JRG1</t>
  </si>
  <si>
    <t>128</t>
  </si>
  <si>
    <t>1815501171</t>
  </si>
  <si>
    <t>1007-2 - SO 02 Uzamykateľný prístrešok pre bicykle</t>
  </si>
  <si>
    <t>1007-3 - SO 03 Uzamykateľný prístrešok pre bicykle</t>
  </si>
  <si>
    <t>935316111</t>
  </si>
  <si>
    <t xml:space="preserve">Osadenie odvodňovacieho žľabu s dodávkou </t>
  </si>
  <si>
    <t>2140156035</t>
  </si>
  <si>
    <t>767911120</t>
  </si>
  <si>
    <t>Montáž oplotenia strojového pletiva, s výškou do 1,6 m</t>
  </si>
  <si>
    <t>-2115540759</t>
  </si>
  <si>
    <t>313290000300</t>
  </si>
  <si>
    <t>Pletivo poplastované pletené   vxl 1,6x25 m, bez napínacieho drôtu</t>
  </si>
  <si>
    <t>-2012270302</t>
  </si>
  <si>
    <t>767916550</t>
  </si>
  <si>
    <t>Osadenie stĺpika oceľového plotového výšky do 2 m na oceľovú platňu</t>
  </si>
  <si>
    <t>1024730498</t>
  </si>
  <si>
    <t>553510021900</t>
  </si>
  <si>
    <t>Stĺpik výška 2 m, výška pletiva 1,60 m, pozinkovaný s PVC čiapkou, pre pletivo v rolkách</t>
  </si>
  <si>
    <t>1484654810</t>
  </si>
  <si>
    <t>553510024000</t>
  </si>
  <si>
    <t>Platňa pre stĺpik Zn, d 48 mm</t>
  </si>
  <si>
    <t>-1848847969</t>
  </si>
  <si>
    <t>767914830</t>
  </si>
  <si>
    <t>Demontáž oplotenia  na oceľové stĺpiky, výšky nad 1 do 2 m,  -0,00900t</t>
  </si>
  <si>
    <t>2066838208</t>
  </si>
  <si>
    <t>7679148301</t>
  </si>
  <si>
    <t>Demontáž cestného zábradlia v. 1,1 m</t>
  </si>
  <si>
    <t>-1622705943</t>
  </si>
  <si>
    <t>66</t>
  </si>
  <si>
    <t>67</t>
  </si>
  <si>
    <t>68</t>
  </si>
  <si>
    <t>69</t>
  </si>
  <si>
    <t>70</t>
  </si>
  <si>
    <t>71</t>
  </si>
  <si>
    <t>72</t>
  </si>
  <si>
    <t>1007-4 - Ostatné náklady</t>
  </si>
  <si>
    <t>OST -1</t>
  </si>
  <si>
    <t xml:space="preserve">Porealizačné zameranie stavby  </t>
  </si>
  <si>
    <t>kus</t>
  </si>
  <si>
    <t>396431092</t>
  </si>
  <si>
    <t>OST -2</t>
  </si>
  <si>
    <t>Porealizačná projektová dokumentácia - PD skutočného prevedenia</t>
  </si>
  <si>
    <t>184418669</t>
  </si>
  <si>
    <t>OST -3</t>
  </si>
  <si>
    <t>Stavebný dozor</t>
  </si>
  <si>
    <t>-1680155936</t>
  </si>
  <si>
    <t>OST -4</t>
  </si>
  <si>
    <t xml:space="preserve">Autorský dozor </t>
  </si>
  <si>
    <t>-703928630</t>
  </si>
  <si>
    <t>OST -5</t>
  </si>
  <si>
    <t>Realizácia IG prieskumu</t>
  </si>
  <si>
    <t>1172625090</t>
  </si>
  <si>
    <t>Zhotovenie uzamykateľných prístreškov pre bicykle v obci Liešťany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</si>
</sst>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2" fillId="5" borderId="0" xfId="0" applyNumberFormat="1" applyFont="1" applyFill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22" fillId="0" borderId="0" xfId="0" applyNumberFormat="1" applyFont="1" applyBorder="1" applyAlignment="1">
      <alignment horizontal="right" vertical="center"/>
    </xf>
    <xf numFmtId="4" fontId="32" fillId="0" borderId="25" xfId="0" applyNumberFormat="1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11" fillId="2" borderId="0" xfId="1" applyFont="1" applyFill="1" applyAlignment="1" applyProtection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6"/>
  <sheetViews>
    <sheetView showGridLines="0" tabSelected="1" workbookViewId="0">
      <pane ySplit="1" topLeftCell="A2" activePane="bottomLeft" state="frozen"/>
      <selection pane="bottomLeft" activeCell="AN8" sqref="AN8"/>
    </sheetView>
  </sheetViews>
  <sheetFormatPr defaultRowHeight="14.5"/>
  <cols>
    <col min="1" max="1" width="7.125" customWidth="1"/>
    <col min="2" max="2" width="1.375" customWidth="1"/>
    <col min="3" max="3" width="3.625" customWidth="1"/>
    <col min="4" max="33" width="2.125" customWidth="1"/>
    <col min="34" max="34" width="2.875" customWidth="1"/>
    <col min="35" max="37" width="2.125" customWidth="1"/>
    <col min="38" max="38" width="7.125" customWidth="1"/>
    <col min="39" max="39" width="2.875" customWidth="1"/>
    <col min="40" max="40" width="11.375" customWidth="1"/>
    <col min="41" max="41" width="6.375" customWidth="1"/>
    <col min="42" max="42" width="3.625" customWidth="1"/>
    <col min="43" max="43" width="1.375" customWidth="1"/>
    <col min="44" max="44" width="11.75" customWidth="1"/>
    <col min="45" max="46" width="22.125" hidden="1" customWidth="1"/>
    <col min="47" max="47" width="21.375" hidden="1" customWidth="1"/>
    <col min="48" max="52" width="18.625" hidden="1" customWidth="1"/>
    <col min="53" max="53" width="16.375" hidden="1" customWidth="1"/>
    <col min="54" max="54" width="21.375" hidden="1" customWidth="1"/>
    <col min="55" max="56" width="16.375" hidden="1" customWidth="1"/>
    <col min="57" max="57" width="57" customWidth="1"/>
    <col min="71" max="89" width="9.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7" customHeight="1">
      <c r="C2" s="156" t="s">
        <v>7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R2" s="163" t="s">
        <v>8</v>
      </c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S2" s="18" t="s">
        <v>9</v>
      </c>
      <c r="BT2" s="18" t="s">
        <v>10</v>
      </c>
    </row>
    <row r="3" spans="1:73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7" customHeight="1">
      <c r="B4" s="22"/>
      <c r="C4" s="158" t="s">
        <v>11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23"/>
      <c r="AS4" s="17" t="s">
        <v>12</v>
      </c>
      <c r="BS4" s="18" t="s">
        <v>9</v>
      </c>
    </row>
    <row r="5" spans="1:73" ht="14.4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60" t="s">
        <v>14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24"/>
      <c r="AQ5" s="23"/>
      <c r="BS5" s="18" t="s">
        <v>9</v>
      </c>
    </row>
    <row r="6" spans="1:73" ht="37" customHeight="1">
      <c r="B6" s="22"/>
      <c r="C6" s="24"/>
      <c r="D6" s="27" t="s">
        <v>15</v>
      </c>
      <c r="E6" s="24"/>
      <c r="F6" s="24"/>
      <c r="G6" s="24"/>
      <c r="H6" s="24"/>
      <c r="I6" s="24"/>
      <c r="J6" s="24"/>
      <c r="K6" s="162" t="s">
        <v>458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24"/>
      <c r="AQ6" s="23"/>
      <c r="BS6" s="18" t="s">
        <v>9</v>
      </c>
    </row>
    <row r="7" spans="1:73" ht="14.4" customHeight="1">
      <c r="B7" s="22"/>
      <c r="C7" s="24"/>
      <c r="D7" s="28" t="s">
        <v>16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17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" customHeight="1">
      <c r="B8" s="22"/>
      <c r="C8" s="24"/>
      <c r="D8" s="28" t="s">
        <v>18</v>
      </c>
      <c r="E8" s="24"/>
      <c r="F8" s="24"/>
      <c r="G8" s="24"/>
      <c r="H8" s="24"/>
      <c r="I8" s="24"/>
      <c r="J8" s="24"/>
      <c r="K8" s="26" t="s">
        <v>19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20</v>
      </c>
      <c r="AL8" s="24"/>
      <c r="AM8" s="24"/>
      <c r="AN8" s="26"/>
      <c r="AO8" s="24"/>
      <c r="AP8" s="24"/>
      <c r="AQ8" s="23"/>
      <c r="BS8" s="18" t="s">
        <v>9</v>
      </c>
    </row>
    <row r="9" spans="1:73" ht="14.4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" customHeight="1">
      <c r="B10" s="22"/>
      <c r="C10" s="24"/>
      <c r="D10" s="28" t="s">
        <v>21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22</v>
      </c>
      <c r="AL10" s="24"/>
      <c r="AM10" s="24"/>
      <c r="AN10" s="26" t="s">
        <v>23</v>
      </c>
      <c r="AO10" s="24"/>
      <c r="AP10" s="24"/>
      <c r="AQ10" s="23"/>
      <c r="BS10" s="18" t="s">
        <v>9</v>
      </c>
    </row>
    <row r="11" spans="1:73" ht="18.5" customHeight="1">
      <c r="B11" s="22"/>
      <c r="C11" s="24"/>
      <c r="D11" s="24"/>
      <c r="E11" s="26" t="s">
        <v>24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25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7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" customHeight="1">
      <c r="B13" s="22"/>
      <c r="C13" s="24"/>
      <c r="D13" s="28" t="s">
        <v>26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22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2">
      <c r="B14" s="22"/>
      <c r="C14" s="24"/>
      <c r="D14" s="24"/>
      <c r="E14" s="26" t="s">
        <v>27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25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7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" customHeight="1">
      <c r="B16" s="22"/>
      <c r="C16" s="24"/>
      <c r="D16" s="28" t="s">
        <v>28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22</v>
      </c>
      <c r="AL16" s="24"/>
      <c r="AM16" s="24"/>
      <c r="AN16" s="26" t="s">
        <v>29</v>
      </c>
      <c r="AO16" s="24"/>
      <c r="AP16" s="24"/>
      <c r="AQ16" s="23"/>
      <c r="BS16" s="18" t="s">
        <v>6</v>
      </c>
    </row>
    <row r="17" spans="2:71" ht="18.5" customHeight="1">
      <c r="B17" s="22"/>
      <c r="C17" s="24"/>
      <c r="D17" s="24"/>
      <c r="E17" s="26" t="s">
        <v>30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25</v>
      </c>
      <c r="AL17" s="24"/>
      <c r="AM17" s="24"/>
      <c r="AN17" s="26" t="s">
        <v>5</v>
      </c>
      <c r="AO17" s="24"/>
      <c r="AP17" s="24"/>
      <c r="AQ17" s="23"/>
      <c r="BS17" s="18" t="s">
        <v>31</v>
      </c>
    </row>
    <row r="18" spans="2:71" ht="7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9</v>
      </c>
    </row>
    <row r="19" spans="2:71" ht="14.4" customHeight="1">
      <c r="B19" s="22"/>
      <c r="C19" s="24"/>
      <c r="D19" s="28" t="s">
        <v>32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22</v>
      </c>
      <c r="AL19" s="24"/>
      <c r="AM19" s="24"/>
      <c r="AN19" s="26" t="s">
        <v>5</v>
      </c>
      <c r="AO19" s="24"/>
      <c r="AP19" s="24"/>
      <c r="AQ19" s="23"/>
      <c r="BS19" s="18" t="s">
        <v>9</v>
      </c>
    </row>
    <row r="20" spans="2:71" ht="18.5" customHeight="1">
      <c r="B20" s="22"/>
      <c r="C20" s="24"/>
      <c r="D20" s="24"/>
      <c r="E20" s="26" t="s">
        <v>27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25</v>
      </c>
      <c r="AL20" s="24"/>
      <c r="AM20" s="24"/>
      <c r="AN20" s="26" t="s">
        <v>5</v>
      </c>
      <c r="AO20" s="24"/>
      <c r="AP20" s="24"/>
      <c r="AQ20" s="23"/>
    </row>
    <row r="21" spans="2:71" ht="7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2">
      <c r="B22" s="22"/>
      <c r="C22" s="24"/>
      <c r="D22" s="28" t="s">
        <v>33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4.4" customHeight="1">
      <c r="B23" s="22"/>
      <c r="C23" s="24"/>
      <c r="D23" s="24"/>
      <c r="E23" s="167" t="s">
        <v>5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24"/>
      <c r="AP23" s="24"/>
      <c r="AQ23" s="23"/>
    </row>
    <row r="24" spans="2:71" ht="7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7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" customHeight="1">
      <c r="B26" s="22"/>
      <c r="C26" s="24"/>
      <c r="D26" s="30" t="s">
        <v>34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68">
        <f>ROUND(AG87,2)</f>
        <v>0</v>
      </c>
      <c r="AL26" s="161"/>
      <c r="AM26" s="161"/>
      <c r="AN26" s="161"/>
      <c r="AO26" s="161"/>
      <c r="AP26" s="24"/>
      <c r="AQ26" s="23"/>
    </row>
    <row r="27" spans="2:71" ht="14.4" customHeight="1">
      <c r="B27" s="22"/>
      <c r="C27" s="24"/>
      <c r="D27" s="30" t="s">
        <v>35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68">
        <f>ROUND(AG93,2)</f>
        <v>0</v>
      </c>
      <c r="AL27" s="168"/>
      <c r="AM27" s="168"/>
      <c r="AN27" s="168"/>
      <c r="AO27" s="168"/>
      <c r="AP27" s="24"/>
      <c r="AQ27" s="23"/>
    </row>
    <row r="28" spans="2:71" s="1" customFormat="1" ht="7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36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69">
        <f>ROUND(AK26+AK27,2)</f>
        <v>0</v>
      </c>
      <c r="AL29" s="170"/>
      <c r="AM29" s="170"/>
      <c r="AN29" s="170"/>
      <c r="AO29" s="170"/>
      <c r="AP29" s="32"/>
      <c r="AQ29" s="33"/>
    </row>
    <row r="30" spans="2:71" s="1" customFormat="1" ht="7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" customHeight="1">
      <c r="B31" s="36"/>
      <c r="C31" s="37"/>
      <c r="D31" s="38" t="s">
        <v>37</v>
      </c>
      <c r="E31" s="37"/>
      <c r="F31" s="38" t="s">
        <v>38</v>
      </c>
      <c r="G31" s="37"/>
      <c r="H31" s="37"/>
      <c r="I31" s="37"/>
      <c r="J31" s="37"/>
      <c r="K31" s="37"/>
      <c r="L31" s="154">
        <v>0.2</v>
      </c>
      <c r="M31" s="155"/>
      <c r="N31" s="155"/>
      <c r="O31" s="155"/>
      <c r="P31" s="37"/>
      <c r="Q31" s="37"/>
      <c r="R31" s="37"/>
      <c r="S31" s="37"/>
      <c r="T31" s="40" t="s">
        <v>39</v>
      </c>
      <c r="U31" s="37"/>
      <c r="V31" s="37"/>
      <c r="W31" s="171">
        <f>ROUND(AZ87+SUM(CD94),2)</f>
        <v>0</v>
      </c>
      <c r="X31" s="155"/>
      <c r="Y31" s="155"/>
      <c r="Z31" s="155"/>
      <c r="AA31" s="155"/>
      <c r="AB31" s="155"/>
      <c r="AC31" s="155"/>
      <c r="AD31" s="155"/>
      <c r="AE31" s="155"/>
      <c r="AF31" s="37"/>
      <c r="AG31" s="37"/>
      <c r="AH31" s="37"/>
      <c r="AI31" s="37"/>
      <c r="AJ31" s="37"/>
      <c r="AK31" s="171">
        <f>ROUND(AV87+SUM(BY94),2)</f>
        <v>0</v>
      </c>
      <c r="AL31" s="155"/>
      <c r="AM31" s="155"/>
      <c r="AN31" s="155"/>
      <c r="AO31" s="155"/>
      <c r="AP31" s="37"/>
      <c r="AQ31" s="41"/>
    </row>
    <row r="32" spans="2:71" s="2" customFormat="1" ht="14.4" customHeight="1">
      <c r="B32" s="36"/>
      <c r="C32" s="37"/>
      <c r="D32" s="37"/>
      <c r="E32" s="37"/>
      <c r="F32" s="38" t="s">
        <v>40</v>
      </c>
      <c r="G32" s="37"/>
      <c r="H32" s="37"/>
      <c r="I32" s="37"/>
      <c r="J32" s="37"/>
      <c r="K32" s="37"/>
      <c r="L32" s="154">
        <v>0.2</v>
      </c>
      <c r="M32" s="155"/>
      <c r="N32" s="155"/>
      <c r="O32" s="155"/>
      <c r="P32" s="37"/>
      <c r="Q32" s="37"/>
      <c r="R32" s="37"/>
      <c r="S32" s="37"/>
      <c r="T32" s="40" t="s">
        <v>39</v>
      </c>
      <c r="U32" s="37"/>
      <c r="V32" s="37"/>
      <c r="W32" s="171">
        <f>ROUND(BA87+SUM(CE94),2)</f>
        <v>0</v>
      </c>
      <c r="X32" s="155"/>
      <c r="Y32" s="155"/>
      <c r="Z32" s="155"/>
      <c r="AA32" s="155"/>
      <c r="AB32" s="155"/>
      <c r="AC32" s="155"/>
      <c r="AD32" s="155"/>
      <c r="AE32" s="155"/>
      <c r="AF32" s="37"/>
      <c r="AG32" s="37"/>
      <c r="AH32" s="37"/>
      <c r="AI32" s="37"/>
      <c r="AJ32" s="37"/>
      <c r="AK32" s="171">
        <f>ROUND(AW87+SUM(BZ94),2)</f>
        <v>0</v>
      </c>
      <c r="AL32" s="155"/>
      <c r="AM32" s="155"/>
      <c r="AN32" s="155"/>
      <c r="AO32" s="155"/>
      <c r="AP32" s="37"/>
      <c r="AQ32" s="41"/>
    </row>
    <row r="33" spans="2:43" s="2" customFormat="1" ht="14.4" hidden="1" customHeight="1">
      <c r="B33" s="36"/>
      <c r="C33" s="37"/>
      <c r="D33" s="37"/>
      <c r="E33" s="37"/>
      <c r="F33" s="38" t="s">
        <v>41</v>
      </c>
      <c r="G33" s="37"/>
      <c r="H33" s="37"/>
      <c r="I33" s="37"/>
      <c r="J33" s="37"/>
      <c r="K33" s="37"/>
      <c r="L33" s="154">
        <v>0.2</v>
      </c>
      <c r="M33" s="155"/>
      <c r="N33" s="155"/>
      <c r="O33" s="155"/>
      <c r="P33" s="37"/>
      <c r="Q33" s="37"/>
      <c r="R33" s="37"/>
      <c r="S33" s="37"/>
      <c r="T33" s="40" t="s">
        <v>39</v>
      </c>
      <c r="U33" s="37"/>
      <c r="V33" s="37"/>
      <c r="W33" s="171">
        <f>ROUND(BB87+SUM(CF94),2)</f>
        <v>0</v>
      </c>
      <c r="X33" s="155"/>
      <c r="Y33" s="155"/>
      <c r="Z33" s="155"/>
      <c r="AA33" s="155"/>
      <c r="AB33" s="155"/>
      <c r="AC33" s="155"/>
      <c r="AD33" s="155"/>
      <c r="AE33" s="155"/>
      <c r="AF33" s="37"/>
      <c r="AG33" s="37"/>
      <c r="AH33" s="37"/>
      <c r="AI33" s="37"/>
      <c r="AJ33" s="37"/>
      <c r="AK33" s="171">
        <v>0</v>
      </c>
      <c r="AL33" s="155"/>
      <c r="AM33" s="155"/>
      <c r="AN33" s="155"/>
      <c r="AO33" s="155"/>
      <c r="AP33" s="37"/>
      <c r="AQ33" s="41"/>
    </row>
    <row r="34" spans="2:43" s="2" customFormat="1" ht="14.4" hidden="1" customHeight="1">
      <c r="B34" s="36"/>
      <c r="C34" s="37"/>
      <c r="D34" s="37"/>
      <c r="E34" s="37"/>
      <c r="F34" s="38" t="s">
        <v>42</v>
      </c>
      <c r="G34" s="37"/>
      <c r="H34" s="37"/>
      <c r="I34" s="37"/>
      <c r="J34" s="37"/>
      <c r="K34" s="37"/>
      <c r="L34" s="154">
        <v>0.2</v>
      </c>
      <c r="M34" s="155"/>
      <c r="N34" s="155"/>
      <c r="O34" s="155"/>
      <c r="P34" s="37"/>
      <c r="Q34" s="37"/>
      <c r="R34" s="37"/>
      <c r="S34" s="37"/>
      <c r="T34" s="40" t="s">
        <v>39</v>
      </c>
      <c r="U34" s="37"/>
      <c r="V34" s="37"/>
      <c r="W34" s="171">
        <f>ROUND(BC87+SUM(CG94),2)</f>
        <v>0</v>
      </c>
      <c r="X34" s="155"/>
      <c r="Y34" s="155"/>
      <c r="Z34" s="155"/>
      <c r="AA34" s="155"/>
      <c r="AB34" s="155"/>
      <c r="AC34" s="155"/>
      <c r="AD34" s="155"/>
      <c r="AE34" s="155"/>
      <c r="AF34" s="37"/>
      <c r="AG34" s="37"/>
      <c r="AH34" s="37"/>
      <c r="AI34" s="37"/>
      <c r="AJ34" s="37"/>
      <c r="AK34" s="171">
        <v>0</v>
      </c>
      <c r="AL34" s="155"/>
      <c r="AM34" s="155"/>
      <c r="AN34" s="155"/>
      <c r="AO34" s="155"/>
      <c r="AP34" s="37"/>
      <c r="AQ34" s="41"/>
    </row>
    <row r="35" spans="2:43" s="2" customFormat="1" ht="14.4" hidden="1" customHeight="1">
      <c r="B35" s="36"/>
      <c r="C35" s="37"/>
      <c r="D35" s="37"/>
      <c r="E35" s="37"/>
      <c r="F35" s="38" t="s">
        <v>43</v>
      </c>
      <c r="G35" s="37"/>
      <c r="H35" s="37"/>
      <c r="I35" s="37"/>
      <c r="J35" s="37"/>
      <c r="K35" s="37"/>
      <c r="L35" s="154">
        <v>0</v>
      </c>
      <c r="M35" s="155"/>
      <c r="N35" s="155"/>
      <c r="O35" s="155"/>
      <c r="P35" s="37"/>
      <c r="Q35" s="37"/>
      <c r="R35" s="37"/>
      <c r="S35" s="37"/>
      <c r="T35" s="40" t="s">
        <v>39</v>
      </c>
      <c r="U35" s="37"/>
      <c r="V35" s="37"/>
      <c r="W35" s="171">
        <f>ROUND(BD87+SUM(CH94),2)</f>
        <v>0</v>
      </c>
      <c r="X35" s="155"/>
      <c r="Y35" s="155"/>
      <c r="Z35" s="155"/>
      <c r="AA35" s="155"/>
      <c r="AB35" s="155"/>
      <c r="AC35" s="155"/>
      <c r="AD35" s="155"/>
      <c r="AE35" s="155"/>
      <c r="AF35" s="37"/>
      <c r="AG35" s="37"/>
      <c r="AH35" s="37"/>
      <c r="AI35" s="37"/>
      <c r="AJ35" s="37"/>
      <c r="AK35" s="171">
        <v>0</v>
      </c>
      <c r="AL35" s="155"/>
      <c r="AM35" s="155"/>
      <c r="AN35" s="155"/>
      <c r="AO35" s="155"/>
      <c r="AP35" s="37"/>
      <c r="AQ35" s="41"/>
    </row>
    <row r="36" spans="2:43" s="1" customFormat="1" ht="7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44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45</v>
      </c>
      <c r="U37" s="44"/>
      <c r="V37" s="44"/>
      <c r="W37" s="44"/>
      <c r="X37" s="172" t="s">
        <v>46</v>
      </c>
      <c r="Y37" s="173"/>
      <c r="Z37" s="173"/>
      <c r="AA37" s="173"/>
      <c r="AB37" s="173"/>
      <c r="AC37" s="44"/>
      <c r="AD37" s="44"/>
      <c r="AE37" s="44"/>
      <c r="AF37" s="44"/>
      <c r="AG37" s="44"/>
      <c r="AH37" s="44"/>
      <c r="AI37" s="44"/>
      <c r="AJ37" s="44"/>
      <c r="AK37" s="174">
        <f>SUM(AK29:AK35)</f>
        <v>0</v>
      </c>
      <c r="AL37" s="173"/>
      <c r="AM37" s="173"/>
      <c r="AN37" s="173"/>
      <c r="AO37" s="175"/>
      <c r="AP37" s="42"/>
      <c r="AQ37" s="33"/>
    </row>
    <row r="38" spans="2:43" s="1" customFormat="1" ht="14.4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 ht="12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 ht="12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 ht="12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 ht="12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 ht="12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 ht="12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 ht="12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 ht="12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 ht="12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 ht="1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3.5">
      <c r="B49" s="31"/>
      <c r="C49" s="32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48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 ht="12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 ht="12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 ht="12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 ht="12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 ht="12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 ht="12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 ht="12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 ht="12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3.5">
      <c r="B58" s="31"/>
      <c r="C58" s="32"/>
      <c r="D58" s="51" t="s">
        <v>49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50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49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50</v>
      </c>
      <c r="AN58" s="52"/>
      <c r="AO58" s="54"/>
      <c r="AP58" s="32"/>
      <c r="AQ58" s="33"/>
    </row>
    <row r="59" spans="2:43" ht="12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3.5">
      <c r="B60" s="31"/>
      <c r="C60" s="32"/>
      <c r="D60" s="46" t="s">
        <v>51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52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 ht="12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 ht="12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 ht="12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 ht="12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 ht="12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 ht="12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 ht="12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 ht="12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3.5">
      <c r="B69" s="31"/>
      <c r="C69" s="32"/>
      <c r="D69" s="51" t="s">
        <v>49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50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49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50</v>
      </c>
      <c r="AN69" s="52"/>
      <c r="AO69" s="54"/>
      <c r="AP69" s="32"/>
      <c r="AQ69" s="33"/>
    </row>
    <row r="70" spans="2:43" s="1" customFormat="1" ht="7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7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7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7" customHeight="1">
      <c r="B76" s="31"/>
      <c r="C76" s="158" t="s">
        <v>53</v>
      </c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33"/>
    </row>
    <row r="77" spans="2:43" s="3" customFormat="1" ht="14.4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1007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7" customHeight="1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177" t="str">
        <f>K6</f>
        <v>Zhotovenie uzamykateľných prístreškov pre bicykle v obci Liešťany</v>
      </c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66"/>
      <c r="AQ78" s="67"/>
    </row>
    <row r="79" spans="2:43" s="1" customFormat="1" ht="7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2">
      <c r="B80" s="31"/>
      <c r="C80" s="28" t="s">
        <v>18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Liešťany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20</v>
      </c>
      <c r="AJ80" s="32"/>
      <c r="AK80" s="32"/>
      <c r="AL80" s="32"/>
      <c r="AM80" s="69" t="str">
        <f>IF(AN8= "","",AN8)</f>
        <v/>
      </c>
      <c r="AN80" s="32"/>
      <c r="AO80" s="32"/>
      <c r="AP80" s="32"/>
      <c r="AQ80" s="33"/>
    </row>
    <row r="81" spans="1:76" s="1" customFormat="1" ht="7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2">
      <c r="B82" s="31"/>
      <c r="C82" s="28" t="s">
        <v>21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Obec Liešťany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28</v>
      </c>
      <c r="AJ82" s="32"/>
      <c r="AK82" s="32"/>
      <c r="AL82" s="32"/>
      <c r="AM82" s="182" t="str">
        <f>IF(E17="","",E17)</f>
        <v>BEEST s.r.o.</v>
      </c>
      <c r="AN82" s="182"/>
      <c r="AO82" s="182"/>
      <c r="AP82" s="182"/>
      <c r="AQ82" s="33"/>
      <c r="AS82" s="185" t="s">
        <v>54</v>
      </c>
      <c r="AT82" s="186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2">
      <c r="B83" s="31"/>
      <c r="C83" s="28" t="s">
        <v>26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32</v>
      </c>
      <c r="AJ83" s="32"/>
      <c r="AK83" s="32"/>
      <c r="AL83" s="32"/>
      <c r="AM83" s="182" t="str">
        <f>IF(E20="","",E20)</f>
        <v xml:space="preserve"> </v>
      </c>
      <c r="AN83" s="182"/>
      <c r="AO83" s="182"/>
      <c r="AP83" s="182"/>
      <c r="AQ83" s="33"/>
      <c r="AS83" s="187"/>
      <c r="AT83" s="188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75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87"/>
      <c r="AT84" s="188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79" t="s">
        <v>55</v>
      </c>
      <c r="D85" s="180"/>
      <c r="E85" s="180"/>
      <c r="F85" s="180"/>
      <c r="G85" s="180"/>
      <c r="H85" s="71"/>
      <c r="I85" s="181" t="s">
        <v>56</v>
      </c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1" t="s">
        <v>57</v>
      </c>
      <c r="AH85" s="180"/>
      <c r="AI85" s="180"/>
      <c r="AJ85" s="180"/>
      <c r="AK85" s="180"/>
      <c r="AL85" s="180"/>
      <c r="AM85" s="180"/>
      <c r="AN85" s="181" t="s">
        <v>58</v>
      </c>
      <c r="AO85" s="180"/>
      <c r="AP85" s="189"/>
      <c r="AQ85" s="33"/>
      <c r="AS85" s="72" t="s">
        <v>59</v>
      </c>
      <c r="AT85" s="73" t="s">
        <v>60</v>
      </c>
      <c r="AU85" s="73" t="s">
        <v>61</v>
      </c>
      <c r="AV85" s="73" t="s">
        <v>62</v>
      </c>
      <c r="AW85" s="73" t="s">
        <v>63</v>
      </c>
      <c r="AX85" s="73" t="s">
        <v>64</v>
      </c>
      <c r="AY85" s="73" t="s">
        <v>65</v>
      </c>
      <c r="AZ85" s="73" t="s">
        <v>66</v>
      </c>
      <c r="BA85" s="73" t="s">
        <v>67</v>
      </c>
      <c r="BB85" s="73" t="s">
        <v>68</v>
      </c>
      <c r="BC85" s="73" t="s">
        <v>69</v>
      </c>
      <c r="BD85" s="74" t="s">
        <v>70</v>
      </c>
    </row>
    <row r="86" spans="1:76" s="1" customFormat="1" ht="10.7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" customHeight="1">
      <c r="B87" s="64"/>
      <c r="C87" s="76" t="s">
        <v>71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90">
        <f>ROUND(SUM(AG88:AG91),2)</f>
        <v>0</v>
      </c>
      <c r="AH87" s="190"/>
      <c r="AI87" s="190"/>
      <c r="AJ87" s="190"/>
      <c r="AK87" s="190"/>
      <c r="AL87" s="190"/>
      <c r="AM87" s="190"/>
      <c r="AN87" s="166">
        <f>SUM(AG87,AT87)</f>
        <v>0</v>
      </c>
      <c r="AO87" s="166"/>
      <c r="AP87" s="166"/>
      <c r="AQ87" s="67"/>
      <c r="AS87" s="78">
        <f>ROUND(SUM(AS88:AS91),2)</f>
        <v>0</v>
      </c>
      <c r="AT87" s="79">
        <f>ROUND(SUM(AV87:AW87),2)</f>
        <v>0</v>
      </c>
      <c r="AU87" s="80">
        <f>ROUND(SUM(AU88:AU91),5)</f>
        <v>1853.7529199999999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ROUND(SUM(AZ88:AZ91),2)</f>
        <v>0</v>
      </c>
      <c r="BA87" s="79">
        <f>ROUND(SUM(BA88:BA91),2)</f>
        <v>0</v>
      </c>
      <c r="BB87" s="79">
        <f>ROUND(SUM(BB88:BB91),2)</f>
        <v>0</v>
      </c>
      <c r="BC87" s="79">
        <f>ROUND(SUM(BC88:BC91),2)</f>
        <v>0</v>
      </c>
      <c r="BD87" s="81">
        <f>ROUND(SUM(BD88:BD91),2)</f>
        <v>0</v>
      </c>
      <c r="BS87" s="82" t="s">
        <v>72</v>
      </c>
      <c r="BT87" s="82" t="s">
        <v>73</v>
      </c>
      <c r="BU87" s="83" t="s">
        <v>74</v>
      </c>
      <c r="BV87" s="82" t="s">
        <v>75</v>
      </c>
      <c r="BW87" s="82" t="s">
        <v>76</v>
      </c>
      <c r="BX87" s="82" t="s">
        <v>77</v>
      </c>
    </row>
    <row r="88" spans="1:76" s="5" customFormat="1" ht="28.75" customHeight="1">
      <c r="A88" s="84" t="s">
        <v>78</v>
      </c>
      <c r="B88" s="85"/>
      <c r="C88" s="86"/>
      <c r="D88" s="176" t="s">
        <v>79</v>
      </c>
      <c r="E88" s="176"/>
      <c r="F88" s="176"/>
      <c r="G88" s="176"/>
      <c r="H88" s="176"/>
      <c r="I88" s="87"/>
      <c r="J88" s="176" t="s">
        <v>80</v>
      </c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83">
        <f>'1007-1 - SO 01 Uzamykateľ...'!M30</f>
        <v>0</v>
      </c>
      <c r="AH88" s="184"/>
      <c r="AI88" s="184"/>
      <c r="AJ88" s="184"/>
      <c r="AK88" s="184"/>
      <c r="AL88" s="184"/>
      <c r="AM88" s="184"/>
      <c r="AN88" s="183">
        <f>SUM(AG88,AT88)</f>
        <v>0</v>
      </c>
      <c r="AO88" s="184"/>
      <c r="AP88" s="184"/>
      <c r="AQ88" s="88"/>
      <c r="AS88" s="89">
        <f>'1007-1 - SO 01 Uzamykateľ...'!M28</f>
        <v>0</v>
      </c>
      <c r="AT88" s="90">
        <f>ROUND(SUM(AV88:AW88),2)</f>
        <v>0</v>
      </c>
      <c r="AU88" s="91">
        <f>'1007-1 - SO 01 Uzamykateľ...'!W123</f>
        <v>605.38724832956007</v>
      </c>
      <c r="AV88" s="90">
        <f>'1007-1 - SO 01 Uzamykateľ...'!M32</f>
        <v>0</v>
      </c>
      <c r="AW88" s="90">
        <f>'1007-1 - SO 01 Uzamykateľ...'!M33</f>
        <v>0</v>
      </c>
      <c r="AX88" s="90">
        <f>'1007-1 - SO 01 Uzamykateľ...'!M34</f>
        <v>0</v>
      </c>
      <c r="AY88" s="90">
        <f>'1007-1 - SO 01 Uzamykateľ...'!M35</f>
        <v>0</v>
      </c>
      <c r="AZ88" s="90">
        <f>'1007-1 - SO 01 Uzamykateľ...'!H32</f>
        <v>0</v>
      </c>
      <c r="BA88" s="90">
        <f>'1007-1 - SO 01 Uzamykateľ...'!H33</f>
        <v>0</v>
      </c>
      <c r="BB88" s="90">
        <f>'1007-1 - SO 01 Uzamykateľ...'!H34</f>
        <v>0</v>
      </c>
      <c r="BC88" s="90">
        <f>'1007-1 - SO 01 Uzamykateľ...'!H35</f>
        <v>0</v>
      </c>
      <c r="BD88" s="92">
        <f>'1007-1 - SO 01 Uzamykateľ...'!H36</f>
        <v>0</v>
      </c>
      <c r="BT88" s="93" t="s">
        <v>81</v>
      </c>
      <c r="BV88" s="93" t="s">
        <v>75</v>
      </c>
      <c r="BW88" s="93" t="s">
        <v>82</v>
      </c>
      <c r="BX88" s="93" t="s">
        <v>76</v>
      </c>
    </row>
    <row r="89" spans="1:76" s="5" customFormat="1" ht="28.75" customHeight="1">
      <c r="A89" s="84" t="s">
        <v>78</v>
      </c>
      <c r="B89" s="85"/>
      <c r="C89" s="86"/>
      <c r="D89" s="176" t="s">
        <v>83</v>
      </c>
      <c r="E89" s="176"/>
      <c r="F89" s="176"/>
      <c r="G89" s="176"/>
      <c r="H89" s="176"/>
      <c r="I89" s="87"/>
      <c r="J89" s="176" t="s">
        <v>84</v>
      </c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83">
        <f>'1007-2 - SO 02 Uzamykateľ...'!M30</f>
        <v>0</v>
      </c>
      <c r="AH89" s="184"/>
      <c r="AI89" s="184"/>
      <c r="AJ89" s="184"/>
      <c r="AK89" s="184"/>
      <c r="AL89" s="184"/>
      <c r="AM89" s="184"/>
      <c r="AN89" s="183">
        <f>SUM(AG89,AT89)</f>
        <v>0</v>
      </c>
      <c r="AO89" s="184"/>
      <c r="AP89" s="184"/>
      <c r="AQ89" s="88"/>
      <c r="AS89" s="89">
        <f>'1007-2 - SO 02 Uzamykateľ...'!M28</f>
        <v>0</v>
      </c>
      <c r="AT89" s="90">
        <f>ROUND(SUM(AV89:AW89),2)</f>
        <v>0</v>
      </c>
      <c r="AU89" s="91">
        <f>'1007-2 - SO 02 Uzamykateľ...'!W123</f>
        <v>604.92807372956008</v>
      </c>
      <c r="AV89" s="90">
        <f>'1007-2 - SO 02 Uzamykateľ...'!M32</f>
        <v>0</v>
      </c>
      <c r="AW89" s="90">
        <f>'1007-2 - SO 02 Uzamykateľ...'!M33</f>
        <v>0</v>
      </c>
      <c r="AX89" s="90">
        <f>'1007-2 - SO 02 Uzamykateľ...'!M34</f>
        <v>0</v>
      </c>
      <c r="AY89" s="90">
        <f>'1007-2 - SO 02 Uzamykateľ...'!M35</f>
        <v>0</v>
      </c>
      <c r="AZ89" s="90">
        <f>'1007-2 - SO 02 Uzamykateľ...'!H32</f>
        <v>0</v>
      </c>
      <c r="BA89" s="90">
        <f>'1007-2 - SO 02 Uzamykateľ...'!H33</f>
        <v>0</v>
      </c>
      <c r="BB89" s="90">
        <f>'1007-2 - SO 02 Uzamykateľ...'!H34</f>
        <v>0</v>
      </c>
      <c r="BC89" s="90">
        <f>'1007-2 - SO 02 Uzamykateľ...'!H35</f>
        <v>0</v>
      </c>
      <c r="BD89" s="92">
        <f>'1007-2 - SO 02 Uzamykateľ...'!H36</f>
        <v>0</v>
      </c>
      <c r="BT89" s="93" t="s">
        <v>81</v>
      </c>
      <c r="BV89" s="93" t="s">
        <v>75</v>
      </c>
      <c r="BW89" s="93" t="s">
        <v>85</v>
      </c>
      <c r="BX89" s="93" t="s">
        <v>76</v>
      </c>
    </row>
    <row r="90" spans="1:76" s="5" customFormat="1" ht="28.75" customHeight="1">
      <c r="A90" s="84" t="s">
        <v>78</v>
      </c>
      <c r="B90" s="85"/>
      <c r="C90" s="86"/>
      <c r="D90" s="176" t="s">
        <v>86</v>
      </c>
      <c r="E90" s="176"/>
      <c r="F90" s="176"/>
      <c r="G90" s="176"/>
      <c r="H90" s="176"/>
      <c r="I90" s="87"/>
      <c r="J90" s="176" t="s">
        <v>87</v>
      </c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83">
        <f>'1007-3 - SO 03 Uzamykateľ...'!M30</f>
        <v>0</v>
      </c>
      <c r="AH90" s="184"/>
      <c r="AI90" s="184"/>
      <c r="AJ90" s="184"/>
      <c r="AK90" s="184"/>
      <c r="AL90" s="184"/>
      <c r="AM90" s="184"/>
      <c r="AN90" s="183">
        <f>SUM(AG90,AT90)</f>
        <v>0</v>
      </c>
      <c r="AO90" s="184"/>
      <c r="AP90" s="184"/>
      <c r="AQ90" s="88"/>
      <c r="AS90" s="89">
        <f>'1007-3 - SO 03 Uzamykateľ...'!M28</f>
        <v>0</v>
      </c>
      <c r="AT90" s="90">
        <f>ROUND(SUM(AV90:AW90),2)</f>
        <v>0</v>
      </c>
      <c r="AU90" s="91">
        <f>'1007-3 - SO 03 Uzamykateľ...'!W123</f>
        <v>643.43760032956015</v>
      </c>
      <c r="AV90" s="90">
        <f>'1007-3 - SO 03 Uzamykateľ...'!M32</f>
        <v>0</v>
      </c>
      <c r="AW90" s="90">
        <f>'1007-3 - SO 03 Uzamykateľ...'!M33</f>
        <v>0</v>
      </c>
      <c r="AX90" s="90">
        <f>'1007-3 - SO 03 Uzamykateľ...'!M34</f>
        <v>0</v>
      </c>
      <c r="AY90" s="90">
        <f>'1007-3 - SO 03 Uzamykateľ...'!M35</f>
        <v>0</v>
      </c>
      <c r="AZ90" s="90">
        <f>'1007-3 - SO 03 Uzamykateľ...'!H32</f>
        <v>0</v>
      </c>
      <c r="BA90" s="90">
        <f>'1007-3 - SO 03 Uzamykateľ...'!H33</f>
        <v>0</v>
      </c>
      <c r="BB90" s="90">
        <f>'1007-3 - SO 03 Uzamykateľ...'!H34</f>
        <v>0</v>
      </c>
      <c r="BC90" s="90">
        <f>'1007-3 - SO 03 Uzamykateľ...'!H35</f>
        <v>0</v>
      </c>
      <c r="BD90" s="92">
        <f>'1007-3 - SO 03 Uzamykateľ...'!H36</f>
        <v>0</v>
      </c>
      <c r="BT90" s="93" t="s">
        <v>81</v>
      </c>
      <c r="BV90" s="93" t="s">
        <v>75</v>
      </c>
      <c r="BW90" s="93" t="s">
        <v>88</v>
      </c>
      <c r="BX90" s="93" t="s">
        <v>76</v>
      </c>
    </row>
    <row r="91" spans="1:76" s="5" customFormat="1" ht="14.4" customHeight="1">
      <c r="A91" s="84" t="s">
        <v>78</v>
      </c>
      <c r="B91" s="85"/>
      <c r="C91" s="86"/>
      <c r="D91" s="176" t="s">
        <v>89</v>
      </c>
      <c r="E91" s="176"/>
      <c r="F91" s="176"/>
      <c r="G91" s="176"/>
      <c r="H91" s="176"/>
      <c r="I91" s="87"/>
      <c r="J91" s="176" t="s">
        <v>90</v>
      </c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83">
        <f>'1007-4 - Ostatné náklady'!M30</f>
        <v>0</v>
      </c>
      <c r="AH91" s="184"/>
      <c r="AI91" s="184"/>
      <c r="AJ91" s="184"/>
      <c r="AK91" s="184"/>
      <c r="AL91" s="184"/>
      <c r="AM91" s="184"/>
      <c r="AN91" s="183">
        <f>SUM(AG91,AT91)</f>
        <v>0</v>
      </c>
      <c r="AO91" s="184"/>
      <c r="AP91" s="184"/>
      <c r="AQ91" s="88"/>
      <c r="AS91" s="94">
        <f>'1007-4 - Ostatné náklady'!M28</f>
        <v>0</v>
      </c>
      <c r="AT91" s="95">
        <f>ROUND(SUM(AV91:AW91),2)</f>
        <v>0</v>
      </c>
      <c r="AU91" s="96">
        <f>'1007-4 - Ostatné náklady'!W111</f>
        <v>0</v>
      </c>
      <c r="AV91" s="95">
        <f>'1007-4 - Ostatné náklady'!M32</f>
        <v>0</v>
      </c>
      <c r="AW91" s="95">
        <f>'1007-4 - Ostatné náklady'!M33</f>
        <v>0</v>
      </c>
      <c r="AX91" s="95">
        <f>'1007-4 - Ostatné náklady'!M34</f>
        <v>0</v>
      </c>
      <c r="AY91" s="95">
        <f>'1007-4 - Ostatné náklady'!M35</f>
        <v>0</v>
      </c>
      <c r="AZ91" s="95">
        <f>'1007-4 - Ostatné náklady'!H32</f>
        <v>0</v>
      </c>
      <c r="BA91" s="95">
        <f>'1007-4 - Ostatné náklady'!H33</f>
        <v>0</v>
      </c>
      <c r="BB91" s="95">
        <f>'1007-4 - Ostatné náklady'!H34</f>
        <v>0</v>
      </c>
      <c r="BC91" s="95">
        <f>'1007-4 - Ostatné náklady'!H35</f>
        <v>0</v>
      </c>
      <c r="BD91" s="97">
        <f>'1007-4 - Ostatné náklady'!H36</f>
        <v>0</v>
      </c>
      <c r="BT91" s="93" t="s">
        <v>81</v>
      </c>
      <c r="BV91" s="93" t="s">
        <v>75</v>
      </c>
      <c r="BW91" s="93" t="s">
        <v>91</v>
      </c>
      <c r="BX91" s="93" t="s">
        <v>76</v>
      </c>
    </row>
    <row r="92" spans="1:76" ht="12">
      <c r="B92" s="22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3"/>
    </row>
    <row r="93" spans="1:76" s="1" customFormat="1" ht="30" customHeight="1">
      <c r="B93" s="31"/>
      <c r="C93" s="76" t="s">
        <v>92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166">
        <v>0</v>
      </c>
      <c r="AH93" s="166"/>
      <c r="AI93" s="166"/>
      <c r="AJ93" s="166"/>
      <c r="AK93" s="166"/>
      <c r="AL93" s="166"/>
      <c r="AM93" s="166"/>
      <c r="AN93" s="166">
        <v>0</v>
      </c>
      <c r="AO93" s="166"/>
      <c r="AP93" s="166"/>
      <c r="AQ93" s="33"/>
      <c r="AS93" s="72" t="s">
        <v>93</v>
      </c>
      <c r="AT93" s="73" t="s">
        <v>94</v>
      </c>
      <c r="AU93" s="73" t="s">
        <v>37</v>
      </c>
      <c r="AV93" s="74" t="s">
        <v>60</v>
      </c>
    </row>
    <row r="94" spans="1:76" s="1" customFormat="1" ht="10.75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3"/>
      <c r="AS94" s="98"/>
      <c r="AT94" s="52"/>
      <c r="AU94" s="52"/>
      <c r="AV94" s="54"/>
    </row>
    <row r="95" spans="1:76" s="1" customFormat="1" ht="30" customHeight="1">
      <c r="B95" s="31"/>
      <c r="C95" s="99" t="s">
        <v>95</v>
      </c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65">
        <f>ROUND(AG87+AG93,2)</f>
        <v>0</v>
      </c>
      <c r="AH95" s="165"/>
      <c r="AI95" s="165"/>
      <c r="AJ95" s="165"/>
      <c r="AK95" s="165"/>
      <c r="AL95" s="165"/>
      <c r="AM95" s="165"/>
      <c r="AN95" s="165">
        <f>AN87+AN93</f>
        <v>0</v>
      </c>
      <c r="AO95" s="165"/>
      <c r="AP95" s="165"/>
      <c r="AQ95" s="33"/>
    </row>
    <row r="96" spans="1:76" s="1" customFormat="1" ht="7" customHeight="1"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7"/>
    </row>
  </sheetData>
  <mergeCells count="57">
    <mergeCell ref="AN90:AP90"/>
    <mergeCell ref="AG90:AM90"/>
    <mergeCell ref="AN91:AP91"/>
    <mergeCell ref="AG91:AM91"/>
    <mergeCell ref="AG87:AM87"/>
    <mergeCell ref="AN87:AP87"/>
    <mergeCell ref="AN89:AP89"/>
    <mergeCell ref="AS82:AT84"/>
    <mergeCell ref="AM83:AP83"/>
    <mergeCell ref="AN85:AP85"/>
    <mergeCell ref="AN88:AP88"/>
    <mergeCell ref="AG88:AM88"/>
    <mergeCell ref="AG89:AM89"/>
    <mergeCell ref="D89:H89"/>
    <mergeCell ref="J89:AF89"/>
    <mergeCell ref="D90:H90"/>
    <mergeCell ref="J90:AF90"/>
    <mergeCell ref="D91:H91"/>
    <mergeCell ref="J91:AF91"/>
    <mergeCell ref="W35:AE35"/>
    <mergeCell ref="AK35:AO35"/>
    <mergeCell ref="X37:AB37"/>
    <mergeCell ref="AK37:AO37"/>
    <mergeCell ref="J88:AF88"/>
    <mergeCell ref="C76:AP76"/>
    <mergeCell ref="L78:AO78"/>
    <mergeCell ref="C85:G85"/>
    <mergeCell ref="I85:AF85"/>
    <mergeCell ref="AG85:AM85"/>
    <mergeCell ref="D88:H88"/>
    <mergeCell ref="AM82:AP82"/>
    <mergeCell ref="AG95:AM95"/>
    <mergeCell ref="AG93:AM93"/>
    <mergeCell ref="AN93:AP93"/>
    <mergeCell ref="AN95:AP95"/>
    <mergeCell ref="E23:AN23"/>
    <mergeCell ref="AK26:AO26"/>
    <mergeCell ref="AK27:AO27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K34:AO34"/>
    <mergeCell ref="C2:AP2"/>
    <mergeCell ref="C4:AP4"/>
    <mergeCell ref="K5:AO5"/>
    <mergeCell ref="K6:AO6"/>
    <mergeCell ref="AR2:BE2"/>
    <mergeCell ref="L35:O35"/>
    <mergeCell ref="L33:O33"/>
    <mergeCell ref="L31:O31"/>
    <mergeCell ref="L32:O32"/>
    <mergeCell ref="L34:O34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1007-1 - SO 01 Uzamykateľ...'!C2" display="/" xr:uid="{00000000-0004-0000-0000-000002000000}"/>
    <hyperlink ref="A89" location="'1007-2 - SO 02 Uzamykateľ...'!C2" display="/" xr:uid="{00000000-0004-0000-0000-000003000000}"/>
    <hyperlink ref="A90" location="'1007-3 - SO 03 Uzamykateľ...'!C2" display="/" xr:uid="{00000000-0004-0000-0000-000004000000}"/>
    <hyperlink ref="A91" location="'1007-4 - Ostatné náklady'!C2" display="/" xr:uid="{00000000-0004-0000-0000-000005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203"/>
  <sheetViews>
    <sheetView showGridLines="0" workbookViewId="0">
      <pane ySplit="1" topLeftCell="A192" activePane="bottomLeft" state="frozen"/>
      <selection pane="bottomLeft" activeCell="L195" sqref="L195:M202"/>
    </sheetView>
  </sheetViews>
  <sheetFormatPr defaultRowHeight="14.5"/>
  <cols>
    <col min="1" max="1" width="7.125" customWidth="1"/>
    <col min="2" max="2" width="1.375" customWidth="1"/>
    <col min="3" max="3" width="3.625" customWidth="1"/>
    <col min="4" max="4" width="3.75" customWidth="1"/>
    <col min="5" max="5" width="14.75" customWidth="1"/>
    <col min="6" max="7" width="9.625" customWidth="1"/>
    <col min="8" max="8" width="10.75" customWidth="1"/>
    <col min="9" max="9" width="6" customWidth="1"/>
    <col min="10" max="10" width="4.375" customWidth="1"/>
    <col min="11" max="11" width="9.875" customWidth="1"/>
    <col min="12" max="12" width="10.25" customWidth="1"/>
    <col min="13" max="14" width="5.125" customWidth="1"/>
    <col min="15" max="15" width="1.75" customWidth="1"/>
    <col min="16" max="16" width="10.75" customWidth="1"/>
    <col min="17" max="17" width="3.625" customWidth="1"/>
    <col min="18" max="18" width="1.375" customWidth="1"/>
    <col min="19" max="19" width="7" customWidth="1"/>
    <col min="20" max="20" width="25.375" hidden="1" customWidth="1"/>
    <col min="21" max="21" width="14" hidden="1" customWidth="1"/>
    <col min="22" max="22" width="10.625" hidden="1" customWidth="1"/>
    <col min="23" max="23" width="14" hidden="1" customWidth="1"/>
    <col min="24" max="24" width="10.375" hidden="1" customWidth="1"/>
    <col min="25" max="25" width="12.875" hidden="1" customWidth="1"/>
    <col min="26" max="26" width="9.375" hidden="1" customWidth="1"/>
    <col min="27" max="27" width="12.875" hidden="1" customWidth="1"/>
    <col min="28" max="28" width="14" hidden="1" customWidth="1"/>
    <col min="29" max="29" width="9.375" customWidth="1"/>
    <col min="30" max="30" width="12.875" customWidth="1"/>
    <col min="31" max="31" width="14" customWidth="1"/>
    <col min="44" max="65" width="9.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96</v>
      </c>
      <c r="G1" s="13"/>
      <c r="H1" s="205" t="s">
        <v>97</v>
      </c>
      <c r="I1" s="205"/>
      <c r="J1" s="205"/>
      <c r="K1" s="205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7" customHeight="1">
      <c r="C2" s="156" t="s">
        <v>7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S2" s="163" t="s">
        <v>8</v>
      </c>
      <c r="T2" s="164"/>
      <c r="U2" s="164"/>
      <c r="V2" s="164"/>
      <c r="W2" s="164"/>
      <c r="X2" s="164"/>
      <c r="Y2" s="164"/>
      <c r="Z2" s="164"/>
      <c r="AA2" s="164"/>
      <c r="AB2" s="164"/>
      <c r="AC2" s="164"/>
      <c r="AT2" s="18" t="s">
        <v>82</v>
      </c>
    </row>
    <row r="3" spans="1:66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73</v>
      </c>
    </row>
    <row r="4" spans="1:66" ht="37" customHeight="1">
      <c r="B4" s="22"/>
      <c r="C4" s="158" t="s">
        <v>101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23"/>
      <c r="T4" s="17" t="s">
        <v>12</v>
      </c>
      <c r="AT4" s="18" t="s">
        <v>6</v>
      </c>
    </row>
    <row r="5" spans="1:66" ht="7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4" customHeight="1">
      <c r="B6" s="22"/>
      <c r="C6" s="24"/>
      <c r="D6" s="28" t="s">
        <v>15</v>
      </c>
      <c r="E6" s="24"/>
      <c r="F6" s="201" t="str">
        <f>'Rekapitulácia stavby'!K6</f>
        <v>Zhotovenie uzamykateľných prístreškov pre bicykle v obci Liešťany</v>
      </c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4"/>
      <c r="R6" s="23"/>
    </row>
    <row r="7" spans="1:66" s="1" customFormat="1" ht="32.9" customHeight="1">
      <c r="B7" s="31"/>
      <c r="C7" s="32"/>
      <c r="D7" s="27" t="s">
        <v>102</v>
      </c>
      <c r="E7" s="32"/>
      <c r="F7" s="162" t="s">
        <v>103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32"/>
      <c r="R7" s="33"/>
    </row>
    <row r="8" spans="1:66" s="1" customFormat="1" ht="14.4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" customHeight="1">
      <c r="B9" s="31"/>
      <c r="C9" s="32"/>
      <c r="D9" s="28" t="s">
        <v>18</v>
      </c>
      <c r="E9" s="32"/>
      <c r="F9" s="26" t="s">
        <v>19</v>
      </c>
      <c r="G9" s="32"/>
      <c r="H9" s="32"/>
      <c r="I9" s="32"/>
      <c r="J9" s="32"/>
      <c r="K9" s="32"/>
      <c r="L9" s="32"/>
      <c r="M9" s="28" t="s">
        <v>20</v>
      </c>
      <c r="N9" s="32"/>
      <c r="O9" s="204"/>
      <c r="P9" s="204"/>
      <c r="Q9" s="32"/>
      <c r="R9" s="33"/>
    </row>
    <row r="10" spans="1:66" s="1" customFormat="1" ht="10.75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" customHeight="1">
      <c r="B11" s="31"/>
      <c r="C11" s="32"/>
      <c r="D11" s="28" t="s">
        <v>21</v>
      </c>
      <c r="E11" s="32"/>
      <c r="F11" s="32"/>
      <c r="G11" s="32"/>
      <c r="H11" s="32"/>
      <c r="I11" s="32"/>
      <c r="J11" s="32"/>
      <c r="K11" s="32"/>
      <c r="L11" s="32"/>
      <c r="M11" s="28" t="s">
        <v>22</v>
      </c>
      <c r="N11" s="32"/>
      <c r="O11" s="160" t="s">
        <v>23</v>
      </c>
      <c r="P11" s="160"/>
      <c r="Q11" s="32"/>
      <c r="R11" s="33"/>
    </row>
    <row r="12" spans="1:66" s="1" customFormat="1" ht="18" customHeight="1">
      <c r="B12" s="31"/>
      <c r="C12" s="32"/>
      <c r="D12" s="32"/>
      <c r="E12" s="26" t="s">
        <v>24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160" t="s">
        <v>5</v>
      </c>
      <c r="P12" s="160"/>
      <c r="Q12" s="32"/>
      <c r="R12" s="33"/>
    </row>
    <row r="13" spans="1:66" s="1" customFormat="1" ht="7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22</v>
      </c>
      <c r="N14" s="32"/>
      <c r="O14" s="160" t="str">
        <f>IF('Rekapitulácia stavby'!AN13="","",'Rekapitulácia stavby'!AN13)</f>
        <v/>
      </c>
      <c r="P14" s="160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160" t="str">
        <f>IF('Rekapitulácia stavby'!AN14="","",'Rekapitulácia stavby'!AN14)</f>
        <v/>
      </c>
      <c r="P15" s="160"/>
      <c r="Q15" s="32"/>
      <c r="R15" s="33"/>
    </row>
    <row r="16" spans="1:66" s="1" customFormat="1" ht="7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" customHeight="1">
      <c r="B17" s="31"/>
      <c r="C17" s="32"/>
      <c r="D17" s="28" t="s">
        <v>28</v>
      </c>
      <c r="E17" s="32"/>
      <c r="F17" s="32"/>
      <c r="G17" s="32"/>
      <c r="H17" s="32"/>
      <c r="I17" s="32"/>
      <c r="J17" s="32"/>
      <c r="K17" s="32"/>
      <c r="L17" s="32"/>
      <c r="M17" s="28" t="s">
        <v>22</v>
      </c>
      <c r="N17" s="32"/>
      <c r="O17" s="160" t="s">
        <v>29</v>
      </c>
      <c r="P17" s="160"/>
      <c r="Q17" s="32"/>
      <c r="R17" s="33"/>
    </row>
    <row r="18" spans="2:18" s="1" customFormat="1" ht="18" customHeight="1">
      <c r="B18" s="31"/>
      <c r="C18" s="32"/>
      <c r="D18" s="32"/>
      <c r="E18" s="26" t="s">
        <v>30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160" t="s">
        <v>5</v>
      </c>
      <c r="P18" s="160"/>
      <c r="Q18" s="32"/>
      <c r="R18" s="33"/>
    </row>
    <row r="19" spans="2:18" s="1" customFormat="1" ht="7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" customHeight="1">
      <c r="B20" s="31"/>
      <c r="C20" s="32"/>
      <c r="D20" s="28" t="s">
        <v>32</v>
      </c>
      <c r="E20" s="32"/>
      <c r="F20" s="32"/>
      <c r="G20" s="32"/>
      <c r="H20" s="32"/>
      <c r="I20" s="32"/>
      <c r="J20" s="32"/>
      <c r="K20" s="32"/>
      <c r="L20" s="32"/>
      <c r="M20" s="28" t="s">
        <v>22</v>
      </c>
      <c r="N20" s="32"/>
      <c r="O20" s="160" t="str">
        <f>IF('Rekapitulácia stavby'!AN19="","",'Rekapitulácia stavby'!AN19)</f>
        <v/>
      </c>
      <c r="P20" s="160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160" t="str">
        <f>IF('Rekapitulácia stavby'!AN20="","",'Rekapitulácia stavby'!AN20)</f>
        <v/>
      </c>
      <c r="P21" s="160"/>
      <c r="Q21" s="32"/>
      <c r="R21" s="33"/>
    </row>
    <row r="22" spans="2:18" s="1" customFormat="1" ht="7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" customHeight="1">
      <c r="B23" s="31"/>
      <c r="C23" s="32"/>
      <c r="D23" s="28" t="s">
        <v>33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" customHeight="1">
      <c r="B24" s="31"/>
      <c r="C24" s="32"/>
      <c r="D24" s="32"/>
      <c r="E24" s="167" t="s">
        <v>5</v>
      </c>
      <c r="F24" s="167"/>
      <c r="G24" s="167"/>
      <c r="H24" s="167"/>
      <c r="I24" s="167"/>
      <c r="J24" s="167"/>
      <c r="K24" s="167"/>
      <c r="L24" s="167"/>
      <c r="M24" s="32"/>
      <c r="N24" s="32"/>
      <c r="O24" s="32"/>
      <c r="P24" s="32"/>
      <c r="Q24" s="32"/>
      <c r="R24" s="33"/>
    </row>
    <row r="25" spans="2:18" s="1" customFormat="1" ht="7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7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" customHeight="1">
      <c r="B27" s="31"/>
      <c r="C27" s="32"/>
      <c r="D27" s="102" t="s">
        <v>104</v>
      </c>
      <c r="E27" s="32"/>
      <c r="F27" s="32"/>
      <c r="G27" s="32"/>
      <c r="H27" s="32"/>
      <c r="I27" s="32"/>
      <c r="J27" s="32"/>
      <c r="K27" s="32"/>
      <c r="L27" s="32"/>
      <c r="M27" s="168">
        <f>N88</f>
        <v>0</v>
      </c>
      <c r="N27" s="168"/>
      <c r="O27" s="168"/>
      <c r="P27" s="168"/>
      <c r="Q27" s="32"/>
      <c r="R27" s="33"/>
    </row>
    <row r="28" spans="2:18" s="1" customFormat="1" ht="14.4" customHeight="1">
      <c r="B28" s="31"/>
      <c r="C28" s="32"/>
      <c r="D28" s="30" t="s">
        <v>90</v>
      </c>
      <c r="E28" s="32"/>
      <c r="F28" s="32"/>
      <c r="G28" s="32"/>
      <c r="H28" s="32"/>
      <c r="I28" s="32"/>
      <c r="J28" s="32"/>
      <c r="K28" s="32"/>
      <c r="L28" s="32"/>
      <c r="M28" s="168">
        <f>N104</f>
        <v>0</v>
      </c>
      <c r="N28" s="168"/>
      <c r="O28" s="168"/>
      <c r="P28" s="168"/>
      <c r="Q28" s="32"/>
      <c r="R28" s="33"/>
    </row>
    <row r="29" spans="2:18" s="1" customFormat="1" ht="7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4" customHeight="1">
      <c r="B30" s="31"/>
      <c r="C30" s="32"/>
      <c r="D30" s="103" t="s">
        <v>36</v>
      </c>
      <c r="E30" s="32"/>
      <c r="F30" s="32"/>
      <c r="G30" s="32"/>
      <c r="H30" s="32"/>
      <c r="I30" s="32"/>
      <c r="J30" s="32"/>
      <c r="K30" s="32"/>
      <c r="L30" s="32"/>
      <c r="M30" s="206">
        <f>ROUND(M27+M28,2)</f>
        <v>0</v>
      </c>
      <c r="N30" s="203"/>
      <c r="O30" s="203"/>
      <c r="P30" s="203"/>
      <c r="Q30" s="32"/>
      <c r="R30" s="33"/>
    </row>
    <row r="31" spans="2:18" s="1" customFormat="1" ht="7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" customHeight="1">
      <c r="B32" s="31"/>
      <c r="C32" s="32"/>
      <c r="D32" s="38" t="s">
        <v>37</v>
      </c>
      <c r="E32" s="38" t="s">
        <v>38</v>
      </c>
      <c r="F32" s="39">
        <v>0.2</v>
      </c>
      <c r="G32" s="104" t="s">
        <v>39</v>
      </c>
      <c r="H32" s="207">
        <f>ROUND((SUM(BE104:BE105)+SUM(BE123:BE202)), 2)</f>
        <v>0</v>
      </c>
      <c r="I32" s="203"/>
      <c r="J32" s="203"/>
      <c r="K32" s="32"/>
      <c r="L32" s="32"/>
      <c r="M32" s="207">
        <f>ROUND(ROUND((SUM(BE104:BE105)+SUM(BE123:BE202)), 2)*F32, 2)</f>
        <v>0</v>
      </c>
      <c r="N32" s="203"/>
      <c r="O32" s="203"/>
      <c r="P32" s="203"/>
      <c r="Q32" s="32"/>
      <c r="R32" s="33"/>
    </row>
    <row r="33" spans="2:18" s="1" customFormat="1" ht="14.4" customHeight="1">
      <c r="B33" s="31"/>
      <c r="C33" s="32"/>
      <c r="D33" s="32"/>
      <c r="E33" s="38" t="s">
        <v>40</v>
      </c>
      <c r="F33" s="39">
        <v>0.2</v>
      </c>
      <c r="G33" s="104" t="s">
        <v>39</v>
      </c>
      <c r="H33" s="207">
        <f>ROUND((SUM(BF104:BF105)+SUM(BF123:BF202)), 2)</f>
        <v>0</v>
      </c>
      <c r="I33" s="203"/>
      <c r="J33" s="203"/>
      <c r="K33" s="32"/>
      <c r="L33" s="32"/>
      <c r="M33" s="207">
        <f>ROUND(ROUND((SUM(BF104:BF105)+SUM(BF123:BF202)), 2)*F33, 2)</f>
        <v>0</v>
      </c>
      <c r="N33" s="203"/>
      <c r="O33" s="203"/>
      <c r="P33" s="203"/>
      <c r="Q33" s="32"/>
      <c r="R33" s="33"/>
    </row>
    <row r="34" spans="2:18" s="1" customFormat="1" ht="14.4" hidden="1" customHeight="1">
      <c r="B34" s="31"/>
      <c r="C34" s="32"/>
      <c r="D34" s="32"/>
      <c r="E34" s="38" t="s">
        <v>41</v>
      </c>
      <c r="F34" s="39">
        <v>0.2</v>
      </c>
      <c r="G34" s="104" t="s">
        <v>39</v>
      </c>
      <c r="H34" s="207">
        <f>ROUND((SUM(BG104:BG105)+SUM(BG123:BG202)), 2)</f>
        <v>0</v>
      </c>
      <c r="I34" s="203"/>
      <c r="J34" s="203"/>
      <c r="K34" s="32"/>
      <c r="L34" s="32"/>
      <c r="M34" s="207">
        <v>0</v>
      </c>
      <c r="N34" s="203"/>
      <c r="O34" s="203"/>
      <c r="P34" s="203"/>
      <c r="Q34" s="32"/>
      <c r="R34" s="33"/>
    </row>
    <row r="35" spans="2:18" s="1" customFormat="1" ht="14.4" hidden="1" customHeight="1">
      <c r="B35" s="31"/>
      <c r="C35" s="32"/>
      <c r="D35" s="32"/>
      <c r="E35" s="38" t="s">
        <v>42</v>
      </c>
      <c r="F35" s="39">
        <v>0.2</v>
      </c>
      <c r="G35" s="104" t="s">
        <v>39</v>
      </c>
      <c r="H35" s="207">
        <f>ROUND((SUM(BH104:BH105)+SUM(BH123:BH202)), 2)</f>
        <v>0</v>
      </c>
      <c r="I35" s="203"/>
      <c r="J35" s="203"/>
      <c r="K35" s="32"/>
      <c r="L35" s="32"/>
      <c r="M35" s="207">
        <v>0</v>
      </c>
      <c r="N35" s="203"/>
      <c r="O35" s="203"/>
      <c r="P35" s="203"/>
      <c r="Q35" s="32"/>
      <c r="R35" s="33"/>
    </row>
    <row r="36" spans="2:18" s="1" customFormat="1" ht="14.4" hidden="1" customHeight="1">
      <c r="B36" s="31"/>
      <c r="C36" s="32"/>
      <c r="D36" s="32"/>
      <c r="E36" s="38" t="s">
        <v>43</v>
      </c>
      <c r="F36" s="39">
        <v>0</v>
      </c>
      <c r="G36" s="104" t="s">
        <v>39</v>
      </c>
      <c r="H36" s="207">
        <f>ROUND((SUM(BI104:BI105)+SUM(BI123:BI202)), 2)</f>
        <v>0</v>
      </c>
      <c r="I36" s="203"/>
      <c r="J36" s="203"/>
      <c r="K36" s="32"/>
      <c r="L36" s="32"/>
      <c r="M36" s="207">
        <v>0</v>
      </c>
      <c r="N36" s="203"/>
      <c r="O36" s="203"/>
      <c r="P36" s="203"/>
      <c r="Q36" s="32"/>
      <c r="R36" s="33"/>
    </row>
    <row r="37" spans="2:18" s="1" customFormat="1" ht="7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4" customHeight="1">
      <c r="B38" s="31"/>
      <c r="C38" s="100"/>
      <c r="D38" s="105" t="s">
        <v>44</v>
      </c>
      <c r="E38" s="71"/>
      <c r="F38" s="71"/>
      <c r="G38" s="106" t="s">
        <v>45</v>
      </c>
      <c r="H38" s="107" t="s">
        <v>46</v>
      </c>
      <c r="I38" s="71"/>
      <c r="J38" s="71"/>
      <c r="K38" s="71"/>
      <c r="L38" s="208">
        <f>SUM(M30:M36)</f>
        <v>0</v>
      </c>
      <c r="M38" s="208"/>
      <c r="N38" s="208"/>
      <c r="O38" s="208"/>
      <c r="P38" s="209"/>
      <c r="Q38" s="100"/>
      <c r="R38" s="33"/>
    </row>
    <row r="39" spans="2:18" s="1" customFormat="1" ht="14.4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2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2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2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2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2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2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2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2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3.5">
      <c r="B50" s="31"/>
      <c r="C50" s="32"/>
      <c r="D50" s="46" t="s">
        <v>47</v>
      </c>
      <c r="E50" s="47"/>
      <c r="F50" s="47"/>
      <c r="G50" s="47"/>
      <c r="H50" s="48"/>
      <c r="I50" s="32"/>
      <c r="J50" s="46" t="s">
        <v>48</v>
      </c>
      <c r="K50" s="47"/>
      <c r="L50" s="47"/>
      <c r="M50" s="47"/>
      <c r="N50" s="47"/>
      <c r="O50" s="47"/>
      <c r="P50" s="48"/>
      <c r="Q50" s="32"/>
      <c r="R50" s="33"/>
    </row>
    <row r="51" spans="2:18" ht="12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2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2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2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2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2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2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2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3.5">
      <c r="B59" s="31"/>
      <c r="C59" s="32"/>
      <c r="D59" s="51" t="s">
        <v>49</v>
      </c>
      <c r="E59" s="52"/>
      <c r="F59" s="52"/>
      <c r="G59" s="53" t="s">
        <v>50</v>
      </c>
      <c r="H59" s="54"/>
      <c r="I59" s="32"/>
      <c r="J59" s="51" t="s">
        <v>49</v>
      </c>
      <c r="K59" s="52"/>
      <c r="L59" s="52"/>
      <c r="M59" s="52"/>
      <c r="N59" s="53" t="s">
        <v>50</v>
      </c>
      <c r="O59" s="52"/>
      <c r="P59" s="54"/>
      <c r="Q59" s="32"/>
      <c r="R59" s="33"/>
    </row>
    <row r="60" spans="2:18" ht="1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3.5">
      <c r="B61" s="31"/>
      <c r="C61" s="32"/>
      <c r="D61" s="46" t="s">
        <v>51</v>
      </c>
      <c r="E61" s="47"/>
      <c r="F61" s="47"/>
      <c r="G61" s="47"/>
      <c r="H61" s="48"/>
      <c r="I61" s="32"/>
      <c r="J61" s="46" t="s">
        <v>52</v>
      </c>
      <c r="K61" s="47"/>
      <c r="L61" s="47"/>
      <c r="M61" s="47"/>
      <c r="N61" s="47"/>
      <c r="O61" s="47"/>
      <c r="P61" s="48"/>
      <c r="Q61" s="32"/>
      <c r="R61" s="33"/>
    </row>
    <row r="62" spans="2:18" ht="12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2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2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 ht="12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 ht="12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 ht="12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 ht="12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 ht="12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3.5">
      <c r="B70" s="31"/>
      <c r="C70" s="32"/>
      <c r="D70" s="51" t="s">
        <v>49</v>
      </c>
      <c r="E70" s="52"/>
      <c r="F70" s="52"/>
      <c r="G70" s="53" t="s">
        <v>50</v>
      </c>
      <c r="H70" s="54"/>
      <c r="I70" s="32"/>
      <c r="J70" s="51" t="s">
        <v>49</v>
      </c>
      <c r="K70" s="52"/>
      <c r="L70" s="52"/>
      <c r="M70" s="52"/>
      <c r="N70" s="53" t="s">
        <v>50</v>
      </c>
      <c r="O70" s="52"/>
      <c r="P70" s="54"/>
      <c r="Q70" s="32"/>
      <c r="R70" s="33"/>
    </row>
    <row r="71" spans="2:18" s="1" customFormat="1" ht="14.4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7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7" customHeight="1">
      <c r="B76" s="31"/>
      <c r="C76" s="158" t="s">
        <v>105</v>
      </c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33"/>
    </row>
    <row r="77" spans="2:18" s="1" customFormat="1" ht="7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15</v>
      </c>
      <c r="D78" s="32"/>
      <c r="E78" s="32"/>
      <c r="F78" s="201" t="str">
        <f>F6</f>
        <v>Zhotovenie uzamykateľných prístreškov pre bicykle v obci Liešťany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32"/>
      <c r="R78" s="33"/>
    </row>
    <row r="79" spans="2:18" s="1" customFormat="1" ht="37" customHeight="1">
      <c r="B79" s="31"/>
      <c r="C79" s="65" t="s">
        <v>102</v>
      </c>
      <c r="D79" s="32"/>
      <c r="E79" s="32"/>
      <c r="F79" s="177" t="str">
        <f>F7</f>
        <v>1007-1 - SO 01 Uzamykateľný prístrešok pre bicykle</v>
      </c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32"/>
      <c r="R79" s="33"/>
    </row>
    <row r="80" spans="2:18" s="1" customFormat="1" ht="7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>Liešťany</v>
      </c>
      <c r="G81" s="32"/>
      <c r="H81" s="32"/>
      <c r="I81" s="32"/>
      <c r="J81" s="32"/>
      <c r="K81" s="28" t="s">
        <v>20</v>
      </c>
      <c r="L81" s="32"/>
      <c r="M81" s="204" t="str">
        <f>IF(O9="","",O9)</f>
        <v/>
      </c>
      <c r="N81" s="204"/>
      <c r="O81" s="204"/>
      <c r="P81" s="204"/>
      <c r="Q81" s="32"/>
      <c r="R81" s="33"/>
    </row>
    <row r="82" spans="2:47" s="1" customFormat="1" ht="7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2">
      <c r="B83" s="31"/>
      <c r="C83" s="28" t="s">
        <v>21</v>
      </c>
      <c r="D83" s="32"/>
      <c r="E83" s="32"/>
      <c r="F83" s="26" t="str">
        <f>E12</f>
        <v>Obec Liešťany</v>
      </c>
      <c r="G83" s="32"/>
      <c r="H83" s="32"/>
      <c r="I83" s="32"/>
      <c r="J83" s="32"/>
      <c r="K83" s="28" t="s">
        <v>28</v>
      </c>
      <c r="L83" s="32"/>
      <c r="M83" s="160" t="str">
        <f>E18</f>
        <v>BEEST s.r.o.</v>
      </c>
      <c r="N83" s="160"/>
      <c r="O83" s="160"/>
      <c r="P83" s="160"/>
      <c r="Q83" s="160"/>
      <c r="R83" s="33"/>
    </row>
    <row r="84" spans="2:47" s="1" customFormat="1" ht="14.4" customHeight="1">
      <c r="B84" s="31"/>
      <c r="C84" s="28" t="s">
        <v>26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32</v>
      </c>
      <c r="L84" s="32"/>
      <c r="M84" s="160" t="str">
        <f>E21</f>
        <v xml:space="preserve"> </v>
      </c>
      <c r="N84" s="160"/>
      <c r="O84" s="160"/>
      <c r="P84" s="160"/>
      <c r="Q84" s="160"/>
      <c r="R84" s="33"/>
    </row>
    <row r="85" spans="2:47" s="1" customFormat="1" ht="10.2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0" t="s">
        <v>106</v>
      </c>
      <c r="D86" s="211"/>
      <c r="E86" s="211"/>
      <c r="F86" s="211"/>
      <c r="G86" s="211"/>
      <c r="H86" s="100"/>
      <c r="I86" s="100"/>
      <c r="J86" s="100"/>
      <c r="K86" s="100"/>
      <c r="L86" s="100"/>
      <c r="M86" s="100"/>
      <c r="N86" s="210" t="s">
        <v>107</v>
      </c>
      <c r="O86" s="211"/>
      <c r="P86" s="211"/>
      <c r="Q86" s="211"/>
      <c r="R86" s="33"/>
    </row>
    <row r="87" spans="2:47" s="1" customFormat="1" ht="10.2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66">
        <f>N123</f>
        <v>0</v>
      </c>
      <c r="O88" s="212"/>
      <c r="P88" s="212"/>
      <c r="Q88" s="212"/>
      <c r="R88" s="33"/>
      <c r="AU88" s="18" t="s">
        <v>109</v>
      </c>
    </row>
    <row r="89" spans="2:47" s="6" customFormat="1" ht="25" customHeight="1">
      <c r="B89" s="109"/>
      <c r="C89" s="110"/>
      <c r="D89" s="111" t="s">
        <v>110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3">
        <f>N124</f>
        <v>0</v>
      </c>
      <c r="O89" s="214"/>
      <c r="P89" s="214"/>
      <c r="Q89" s="214"/>
      <c r="R89" s="112"/>
    </row>
    <row r="90" spans="2:47" s="7" customFormat="1" ht="19.899999999999999" customHeight="1">
      <c r="B90" s="113"/>
      <c r="C90" s="114"/>
      <c r="D90" s="115" t="s">
        <v>111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5">
        <f>N125</f>
        <v>0</v>
      </c>
      <c r="O90" s="216"/>
      <c r="P90" s="216"/>
      <c r="Q90" s="216"/>
      <c r="R90" s="116"/>
    </row>
    <row r="91" spans="2:47" s="7" customFormat="1" ht="19.899999999999999" customHeight="1">
      <c r="B91" s="113"/>
      <c r="C91" s="114"/>
      <c r="D91" s="115" t="s">
        <v>112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5">
        <f>N136</f>
        <v>0</v>
      </c>
      <c r="O91" s="216"/>
      <c r="P91" s="216"/>
      <c r="Q91" s="216"/>
      <c r="R91" s="116"/>
    </row>
    <row r="92" spans="2:47" s="7" customFormat="1" ht="19.899999999999999" customHeight="1">
      <c r="B92" s="113"/>
      <c r="C92" s="114"/>
      <c r="D92" s="115" t="s">
        <v>113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5">
        <f>N150</f>
        <v>0</v>
      </c>
      <c r="O92" s="216"/>
      <c r="P92" s="216"/>
      <c r="Q92" s="216"/>
      <c r="R92" s="116"/>
    </row>
    <row r="93" spans="2:47" s="7" customFormat="1" ht="19.899999999999999" customHeight="1">
      <c r="B93" s="113"/>
      <c r="C93" s="114"/>
      <c r="D93" s="115" t="s">
        <v>114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15">
        <f>N158</f>
        <v>0</v>
      </c>
      <c r="O93" s="216"/>
      <c r="P93" s="216"/>
      <c r="Q93" s="216"/>
      <c r="R93" s="116"/>
    </row>
    <row r="94" spans="2:47" s="7" customFormat="1" ht="19.899999999999999" customHeight="1">
      <c r="B94" s="113"/>
      <c r="C94" s="114"/>
      <c r="D94" s="115" t="s">
        <v>115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15">
        <f>N167</f>
        <v>0</v>
      </c>
      <c r="O94" s="216"/>
      <c r="P94" s="216"/>
      <c r="Q94" s="216"/>
      <c r="R94" s="116"/>
    </row>
    <row r="95" spans="2:47" s="6" customFormat="1" ht="25" customHeight="1">
      <c r="B95" s="109"/>
      <c r="C95" s="110"/>
      <c r="D95" s="111" t="s">
        <v>116</v>
      </c>
      <c r="E95" s="110"/>
      <c r="F95" s="110"/>
      <c r="G95" s="110"/>
      <c r="H95" s="110"/>
      <c r="I95" s="110"/>
      <c r="J95" s="110"/>
      <c r="K95" s="110"/>
      <c r="L95" s="110"/>
      <c r="M95" s="110"/>
      <c r="N95" s="213">
        <f>N169</f>
        <v>0</v>
      </c>
      <c r="O95" s="214"/>
      <c r="P95" s="214"/>
      <c r="Q95" s="214"/>
      <c r="R95" s="112"/>
    </row>
    <row r="96" spans="2:47" s="7" customFormat="1" ht="19.899999999999999" customHeight="1">
      <c r="B96" s="113"/>
      <c r="C96" s="114"/>
      <c r="D96" s="115" t="s">
        <v>117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5">
        <f>N170</f>
        <v>0</v>
      </c>
      <c r="O96" s="216"/>
      <c r="P96" s="216"/>
      <c r="Q96" s="216"/>
      <c r="R96" s="116"/>
    </row>
    <row r="97" spans="2:21" s="7" customFormat="1" ht="19.899999999999999" customHeight="1">
      <c r="B97" s="113"/>
      <c r="C97" s="114"/>
      <c r="D97" s="115" t="s">
        <v>118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15">
        <f>N174</f>
        <v>0</v>
      </c>
      <c r="O97" s="216"/>
      <c r="P97" s="216"/>
      <c r="Q97" s="216"/>
      <c r="R97" s="116"/>
    </row>
    <row r="98" spans="2:21" s="7" customFormat="1" ht="19.899999999999999" customHeight="1">
      <c r="B98" s="113"/>
      <c r="C98" s="114"/>
      <c r="D98" s="115" t="s">
        <v>119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15">
        <f>N179</f>
        <v>0</v>
      </c>
      <c r="O98" s="216"/>
      <c r="P98" s="216"/>
      <c r="Q98" s="216"/>
      <c r="R98" s="116"/>
    </row>
    <row r="99" spans="2:21" s="7" customFormat="1" ht="19.899999999999999" customHeight="1">
      <c r="B99" s="113"/>
      <c r="C99" s="114"/>
      <c r="D99" s="115" t="s">
        <v>120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15">
        <f>N185</f>
        <v>0</v>
      </c>
      <c r="O99" s="216"/>
      <c r="P99" s="216"/>
      <c r="Q99" s="216"/>
      <c r="R99" s="116"/>
    </row>
    <row r="100" spans="2:21" s="6" customFormat="1" ht="25" customHeight="1">
      <c r="B100" s="109"/>
      <c r="C100" s="110"/>
      <c r="D100" s="111" t="s">
        <v>121</v>
      </c>
      <c r="E100" s="110"/>
      <c r="F100" s="110"/>
      <c r="G100" s="110"/>
      <c r="H100" s="110"/>
      <c r="I100" s="110"/>
      <c r="J100" s="110"/>
      <c r="K100" s="110"/>
      <c r="L100" s="110"/>
      <c r="M100" s="110"/>
      <c r="N100" s="213">
        <f>N187</f>
        <v>0</v>
      </c>
      <c r="O100" s="214"/>
      <c r="P100" s="214"/>
      <c r="Q100" s="214"/>
      <c r="R100" s="112"/>
    </row>
    <row r="101" spans="2:21" s="7" customFormat="1" ht="19.899999999999999" customHeight="1">
      <c r="B101" s="113"/>
      <c r="C101" s="114"/>
      <c r="D101" s="115" t="s">
        <v>122</v>
      </c>
      <c r="E101" s="114"/>
      <c r="F101" s="114"/>
      <c r="G101" s="114"/>
      <c r="H101" s="114"/>
      <c r="I101" s="114"/>
      <c r="J101" s="114"/>
      <c r="K101" s="114"/>
      <c r="L101" s="114"/>
      <c r="M101" s="114"/>
      <c r="N101" s="215">
        <f>N188</f>
        <v>0</v>
      </c>
      <c r="O101" s="216"/>
      <c r="P101" s="216"/>
      <c r="Q101" s="216"/>
      <c r="R101" s="116"/>
    </row>
    <row r="102" spans="2:21" s="7" customFormat="1" ht="19.899999999999999" customHeight="1">
      <c r="B102" s="113"/>
      <c r="C102" s="114"/>
      <c r="D102" s="115" t="s">
        <v>123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215">
        <f>N200</f>
        <v>0</v>
      </c>
      <c r="O102" s="216"/>
      <c r="P102" s="216"/>
      <c r="Q102" s="216"/>
      <c r="R102" s="116"/>
    </row>
    <row r="103" spans="2:21" s="1" customFormat="1" ht="21.75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21" s="1" customFormat="1" ht="29.25" customHeight="1">
      <c r="B104" s="31"/>
      <c r="C104" s="108" t="s">
        <v>124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212">
        <v>0</v>
      </c>
      <c r="O104" s="217"/>
      <c r="P104" s="217"/>
      <c r="Q104" s="217"/>
      <c r="R104" s="33"/>
      <c r="T104" s="117"/>
      <c r="U104" s="118" t="s">
        <v>37</v>
      </c>
    </row>
    <row r="105" spans="2:21" s="1" customFormat="1" ht="18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21" s="1" customFormat="1" ht="29.25" customHeight="1">
      <c r="B106" s="31"/>
      <c r="C106" s="99" t="s">
        <v>95</v>
      </c>
      <c r="D106" s="100"/>
      <c r="E106" s="100"/>
      <c r="F106" s="100"/>
      <c r="G106" s="100"/>
      <c r="H106" s="100"/>
      <c r="I106" s="100"/>
      <c r="J106" s="100"/>
      <c r="K106" s="100"/>
      <c r="L106" s="165">
        <f>ROUND(SUM(N88+N104),2)</f>
        <v>0</v>
      </c>
      <c r="M106" s="165"/>
      <c r="N106" s="165"/>
      <c r="O106" s="165"/>
      <c r="P106" s="165"/>
      <c r="Q106" s="165"/>
      <c r="R106" s="33"/>
    </row>
    <row r="107" spans="2:21" s="1" customFormat="1" ht="7" customHeight="1"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7"/>
    </row>
    <row r="111" spans="2:21" s="1" customFormat="1" ht="7" customHeight="1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60"/>
    </row>
    <row r="112" spans="2:21" s="1" customFormat="1" ht="37" customHeight="1">
      <c r="B112" s="31"/>
      <c r="C112" s="158" t="s">
        <v>125</v>
      </c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33"/>
    </row>
    <row r="113" spans="2:65" s="1" customFormat="1" ht="7" customHeight="1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30" customHeight="1">
      <c r="B114" s="31"/>
      <c r="C114" s="28" t="s">
        <v>15</v>
      </c>
      <c r="D114" s="32"/>
      <c r="E114" s="32"/>
      <c r="F114" s="201" t="str">
        <f>F6</f>
        <v>Zhotovenie uzamykateľných prístreškov pre bicykle v obci Liešťany</v>
      </c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32"/>
      <c r="R114" s="33"/>
    </row>
    <row r="115" spans="2:65" s="1" customFormat="1" ht="37" customHeight="1">
      <c r="B115" s="31"/>
      <c r="C115" s="65" t="s">
        <v>102</v>
      </c>
      <c r="D115" s="32"/>
      <c r="E115" s="32"/>
      <c r="F115" s="177" t="str">
        <f>F7</f>
        <v>1007-1 - SO 01 Uzamykateľný prístrešok pre bicykle</v>
      </c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Q115" s="32"/>
      <c r="R115" s="33"/>
    </row>
    <row r="116" spans="2:65" s="1" customFormat="1" ht="7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 ht="18" customHeight="1">
      <c r="B117" s="31"/>
      <c r="C117" s="28" t="s">
        <v>18</v>
      </c>
      <c r="D117" s="32"/>
      <c r="E117" s="32"/>
      <c r="F117" s="26" t="str">
        <f>F9</f>
        <v>Liešťany</v>
      </c>
      <c r="G117" s="32"/>
      <c r="H117" s="32"/>
      <c r="I117" s="32"/>
      <c r="J117" s="32"/>
      <c r="K117" s="28" t="s">
        <v>20</v>
      </c>
      <c r="L117" s="32"/>
      <c r="M117" s="204" t="str">
        <f>IF(O9="","",O9)</f>
        <v/>
      </c>
      <c r="N117" s="204"/>
      <c r="O117" s="204"/>
      <c r="P117" s="204"/>
      <c r="Q117" s="32"/>
      <c r="R117" s="33"/>
    </row>
    <row r="118" spans="2:65" s="1" customFormat="1" ht="7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2">
      <c r="B119" s="31"/>
      <c r="C119" s="28" t="s">
        <v>21</v>
      </c>
      <c r="D119" s="32"/>
      <c r="E119" s="32"/>
      <c r="F119" s="26" t="str">
        <f>E12</f>
        <v>Obec Liešťany</v>
      </c>
      <c r="G119" s="32"/>
      <c r="H119" s="32"/>
      <c r="I119" s="32"/>
      <c r="J119" s="32"/>
      <c r="K119" s="28" t="s">
        <v>28</v>
      </c>
      <c r="L119" s="32"/>
      <c r="M119" s="160" t="str">
        <f>E18</f>
        <v>BEEST s.r.o.</v>
      </c>
      <c r="N119" s="160"/>
      <c r="O119" s="160"/>
      <c r="P119" s="160"/>
      <c r="Q119" s="160"/>
      <c r="R119" s="33"/>
    </row>
    <row r="120" spans="2:65" s="1" customFormat="1" ht="14.4" customHeight="1">
      <c r="B120" s="31"/>
      <c r="C120" s="28" t="s">
        <v>26</v>
      </c>
      <c r="D120" s="32"/>
      <c r="E120" s="32"/>
      <c r="F120" s="26" t="str">
        <f>IF(E15="","",E15)</f>
        <v xml:space="preserve"> </v>
      </c>
      <c r="G120" s="32"/>
      <c r="H120" s="32"/>
      <c r="I120" s="32"/>
      <c r="J120" s="32"/>
      <c r="K120" s="28" t="s">
        <v>32</v>
      </c>
      <c r="L120" s="32"/>
      <c r="M120" s="160" t="str">
        <f>E21</f>
        <v xml:space="preserve"> </v>
      </c>
      <c r="N120" s="160"/>
      <c r="O120" s="160"/>
      <c r="P120" s="160"/>
      <c r="Q120" s="160"/>
      <c r="R120" s="33"/>
    </row>
    <row r="121" spans="2:65" s="1" customFormat="1" ht="10.25" customHeight="1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</row>
    <row r="122" spans="2:65" s="8" customFormat="1" ht="29.25" customHeight="1">
      <c r="B122" s="119"/>
      <c r="C122" s="120" t="s">
        <v>126</v>
      </c>
      <c r="D122" s="121" t="s">
        <v>127</v>
      </c>
      <c r="E122" s="121" t="s">
        <v>55</v>
      </c>
      <c r="F122" s="218" t="s">
        <v>128</v>
      </c>
      <c r="G122" s="218"/>
      <c r="H122" s="218"/>
      <c r="I122" s="218"/>
      <c r="J122" s="121" t="s">
        <v>129</v>
      </c>
      <c r="K122" s="121" t="s">
        <v>130</v>
      </c>
      <c r="L122" s="218" t="s">
        <v>131</v>
      </c>
      <c r="M122" s="218"/>
      <c r="N122" s="218" t="s">
        <v>107</v>
      </c>
      <c r="O122" s="218"/>
      <c r="P122" s="218"/>
      <c r="Q122" s="219"/>
      <c r="R122" s="122"/>
      <c r="T122" s="72" t="s">
        <v>132</v>
      </c>
      <c r="U122" s="73" t="s">
        <v>37</v>
      </c>
      <c r="V122" s="73" t="s">
        <v>133</v>
      </c>
      <c r="W122" s="73" t="s">
        <v>134</v>
      </c>
      <c r="X122" s="73" t="s">
        <v>135</v>
      </c>
      <c r="Y122" s="73" t="s">
        <v>136</v>
      </c>
      <c r="Z122" s="73" t="s">
        <v>137</v>
      </c>
      <c r="AA122" s="74" t="s">
        <v>138</v>
      </c>
    </row>
    <row r="123" spans="2:65" s="1" customFormat="1" ht="29.25" customHeight="1">
      <c r="B123" s="31"/>
      <c r="C123" s="76" t="s">
        <v>104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220">
        <f>BK123</f>
        <v>0</v>
      </c>
      <c r="O123" s="221"/>
      <c r="P123" s="221"/>
      <c r="Q123" s="221"/>
      <c r="R123" s="33"/>
      <c r="T123" s="75"/>
      <c r="U123" s="47"/>
      <c r="V123" s="47"/>
      <c r="W123" s="123">
        <f>W124+W169+W187</f>
        <v>605.38724832956007</v>
      </c>
      <c r="X123" s="47"/>
      <c r="Y123" s="123">
        <f>Y124+Y169+Y187</f>
        <v>105.042789747206</v>
      </c>
      <c r="Z123" s="47"/>
      <c r="AA123" s="124">
        <f>AA124+AA169+AA187</f>
        <v>0</v>
      </c>
      <c r="AT123" s="18" t="s">
        <v>72</v>
      </c>
      <c r="AU123" s="18" t="s">
        <v>109</v>
      </c>
      <c r="BK123" s="125">
        <f>BK124+BK169+BK187</f>
        <v>0</v>
      </c>
    </row>
    <row r="124" spans="2:65" s="9" customFormat="1" ht="37.4" customHeight="1">
      <c r="B124" s="126"/>
      <c r="C124" s="127"/>
      <c r="D124" s="128" t="s">
        <v>110</v>
      </c>
      <c r="E124" s="128"/>
      <c r="F124" s="128"/>
      <c r="G124" s="128"/>
      <c r="H124" s="128"/>
      <c r="I124" s="128"/>
      <c r="J124" s="128"/>
      <c r="K124" s="128"/>
      <c r="L124" s="128"/>
      <c r="M124" s="128"/>
      <c r="N124" s="222">
        <f>BK124</f>
        <v>0</v>
      </c>
      <c r="O124" s="213"/>
      <c r="P124" s="213"/>
      <c r="Q124" s="213"/>
      <c r="R124" s="129"/>
      <c r="T124" s="130"/>
      <c r="U124" s="127"/>
      <c r="V124" s="127"/>
      <c r="W124" s="131">
        <f>W125+W136+W150+W158+W167</f>
        <v>198.10847552956</v>
      </c>
      <c r="X124" s="127"/>
      <c r="Y124" s="131">
        <f>Y125+Y136+Y150+Y158+Y167</f>
        <v>63.329713367520014</v>
      </c>
      <c r="Z124" s="127"/>
      <c r="AA124" s="132">
        <f>AA125+AA136+AA150+AA158+AA167</f>
        <v>0</v>
      </c>
      <c r="AR124" s="133" t="s">
        <v>81</v>
      </c>
      <c r="AT124" s="134" t="s">
        <v>72</v>
      </c>
      <c r="AU124" s="134" t="s">
        <v>73</v>
      </c>
      <c r="AY124" s="133" t="s">
        <v>139</v>
      </c>
      <c r="BK124" s="135">
        <f>BK125+BK136+BK150+BK158+BK167</f>
        <v>0</v>
      </c>
    </row>
    <row r="125" spans="2:65" s="9" customFormat="1" ht="19.899999999999999" customHeight="1">
      <c r="B125" s="126"/>
      <c r="C125" s="127"/>
      <c r="D125" s="136" t="s">
        <v>111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193">
        <f>BK125</f>
        <v>0</v>
      </c>
      <c r="O125" s="194"/>
      <c r="P125" s="194"/>
      <c r="Q125" s="194"/>
      <c r="R125" s="129"/>
      <c r="T125" s="130"/>
      <c r="U125" s="127"/>
      <c r="V125" s="127"/>
      <c r="W125" s="131">
        <f>SUM(W126:W135)</f>
        <v>49.049870200000001</v>
      </c>
      <c r="X125" s="127"/>
      <c r="Y125" s="131">
        <f>SUM(Y126:Y135)</f>
        <v>0</v>
      </c>
      <c r="Z125" s="127"/>
      <c r="AA125" s="132">
        <f>SUM(AA126:AA135)</f>
        <v>0</v>
      </c>
      <c r="AR125" s="133" t="s">
        <v>81</v>
      </c>
      <c r="AT125" s="134" t="s">
        <v>72</v>
      </c>
      <c r="AU125" s="134" t="s">
        <v>81</v>
      </c>
      <c r="AY125" s="133" t="s">
        <v>139</v>
      </c>
      <c r="BK125" s="135">
        <f>SUM(BK126:BK135)</f>
        <v>0</v>
      </c>
    </row>
    <row r="126" spans="2:65" s="1" customFormat="1" ht="22.75" customHeight="1">
      <c r="B126" s="137"/>
      <c r="C126" s="138" t="s">
        <v>81</v>
      </c>
      <c r="D126" s="138" t="s">
        <v>140</v>
      </c>
      <c r="E126" s="139" t="s">
        <v>141</v>
      </c>
      <c r="F126" s="197" t="s">
        <v>142</v>
      </c>
      <c r="G126" s="197"/>
      <c r="H126" s="197"/>
      <c r="I126" s="197"/>
      <c r="J126" s="140" t="s">
        <v>143</v>
      </c>
      <c r="K126" s="141">
        <v>27.18</v>
      </c>
      <c r="L126" s="192"/>
      <c r="M126" s="192"/>
      <c r="N126" s="192">
        <f t="shared" ref="N126:N135" si="0">ROUND(L126*K126,2)</f>
        <v>0</v>
      </c>
      <c r="O126" s="192"/>
      <c r="P126" s="192"/>
      <c r="Q126" s="192"/>
      <c r="R126" s="142"/>
      <c r="T126" s="143" t="s">
        <v>5</v>
      </c>
      <c r="U126" s="40" t="s">
        <v>40</v>
      </c>
      <c r="V126" s="144">
        <v>0.46</v>
      </c>
      <c r="W126" s="144">
        <f t="shared" ref="W126:W135" si="1">V126*K126</f>
        <v>12.502800000000001</v>
      </c>
      <c r="X126" s="144">
        <v>0</v>
      </c>
      <c r="Y126" s="144">
        <f t="shared" ref="Y126:Y135" si="2">X126*K126</f>
        <v>0</v>
      </c>
      <c r="Z126" s="144">
        <v>0</v>
      </c>
      <c r="AA126" s="145">
        <f t="shared" ref="AA126:AA135" si="3">Z126*K126</f>
        <v>0</v>
      </c>
      <c r="AR126" s="18" t="s">
        <v>144</v>
      </c>
      <c r="AT126" s="18" t="s">
        <v>140</v>
      </c>
      <c r="AU126" s="18" t="s">
        <v>145</v>
      </c>
      <c r="AY126" s="18" t="s">
        <v>139</v>
      </c>
      <c r="BE126" s="146">
        <f t="shared" ref="BE126:BE135" si="4">IF(U126="základná",N126,0)</f>
        <v>0</v>
      </c>
      <c r="BF126" s="146">
        <f t="shared" ref="BF126:BF135" si="5">IF(U126="znížená",N126,0)</f>
        <v>0</v>
      </c>
      <c r="BG126" s="146">
        <f t="shared" ref="BG126:BG135" si="6">IF(U126="zákl. prenesená",N126,0)</f>
        <v>0</v>
      </c>
      <c r="BH126" s="146">
        <f t="shared" ref="BH126:BH135" si="7">IF(U126="zníž. prenesená",N126,0)</f>
        <v>0</v>
      </c>
      <c r="BI126" s="146">
        <f t="shared" ref="BI126:BI135" si="8">IF(U126="nulová",N126,0)</f>
        <v>0</v>
      </c>
      <c r="BJ126" s="18" t="s">
        <v>145</v>
      </c>
      <c r="BK126" s="146">
        <f t="shared" ref="BK126:BK135" si="9">ROUND(L126*K126,2)</f>
        <v>0</v>
      </c>
      <c r="BL126" s="18" t="s">
        <v>144</v>
      </c>
      <c r="BM126" s="18" t="s">
        <v>146</v>
      </c>
    </row>
    <row r="127" spans="2:65" s="1" customFormat="1" ht="22.75" customHeight="1">
      <c r="B127" s="137"/>
      <c r="C127" s="138" t="s">
        <v>145</v>
      </c>
      <c r="D127" s="138" t="s">
        <v>140</v>
      </c>
      <c r="E127" s="139" t="s">
        <v>147</v>
      </c>
      <c r="F127" s="197" t="s">
        <v>148</v>
      </c>
      <c r="G127" s="197"/>
      <c r="H127" s="197"/>
      <c r="I127" s="197"/>
      <c r="J127" s="140" t="s">
        <v>143</v>
      </c>
      <c r="K127" s="141">
        <v>27.18</v>
      </c>
      <c r="L127" s="192"/>
      <c r="M127" s="192"/>
      <c r="N127" s="192">
        <f t="shared" si="0"/>
        <v>0</v>
      </c>
      <c r="O127" s="192"/>
      <c r="P127" s="192"/>
      <c r="Q127" s="192"/>
      <c r="R127" s="142"/>
      <c r="T127" s="143" t="s">
        <v>5</v>
      </c>
      <c r="U127" s="40" t="s">
        <v>40</v>
      </c>
      <c r="V127" s="144">
        <v>0.44773000000000002</v>
      </c>
      <c r="W127" s="144">
        <f t="shared" si="1"/>
        <v>12.1693014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144</v>
      </c>
      <c r="AT127" s="18" t="s">
        <v>140</v>
      </c>
      <c r="AU127" s="18" t="s">
        <v>145</v>
      </c>
      <c r="AY127" s="18" t="s">
        <v>139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145</v>
      </c>
      <c r="BK127" s="146">
        <f t="shared" si="9"/>
        <v>0</v>
      </c>
      <c r="BL127" s="18" t="s">
        <v>144</v>
      </c>
      <c r="BM127" s="18" t="s">
        <v>149</v>
      </c>
    </row>
    <row r="128" spans="2:65" s="1" customFormat="1" ht="22.75" customHeight="1">
      <c r="B128" s="137"/>
      <c r="C128" s="138" t="s">
        <v>150</v>
      </c>
      <c r="D128" s="138" t="s">
        <v>140</v>
      </c>
      <c r="E128" s="139" t="s">
        <v>151</v>
      </c>
      <c r="F128" s="197" t="s">
        <v>152</v>
      </c>
      <c r="G128" s="197"/>
      <c r="H128" s="197"/>
      <c r="I128" s="197"/>
      <c r="J128" s="140" t="s">
        <v>143</v>
      </c>
      <c r="K128" s="141">
        <v>0.38</v>
      </c>
      <c r="L128" s="192"/>
      <c r="M128" s="192"/>
      <c r="N128" s="192">
        <f t="shared" si="0"/>
        <v>0</v>
      </c>
      <c r="O128" s="192"/>
      <c r="P128" s="192"/>
      <c r="Q128" s="192"/>
      <c r="R128" s="142"/>
      <c r="T128" s="143" t="s">
        <v>5</v>
      </c>
      <c r="U128" s="40" t="s">
        <v>40</v>
      </c>
      <c r="V128" s="144">
        <v>2.9609999999999999</v>
      </c>
      <c r="W128" s="144">
        <f t="shared" si="1"/>
        <v>1.1251799999999998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8" t="s">
        <v>144</v>
      </c>
      <c r="AT128" s="18" t="s">
        <v>140</v>
      </c>
      <c r="AU128" s="18" t="s">
        <v>145</v>
      </c>
      <c r="AY128" s="18" t="s">
        <v>139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145</v>
      </c>
      <c r="BK128" s="146">
        <f t="shared" si="9"/>
        <v>0</v>
      </c>
      <c r="BL128" s="18" t="s">
        <v>144</v>
      </c>
      <c r="BM128" s="18" t="s">
        <v>153</v>
      </c>
    </row>
    <row r="129" spans="2:65" s="1" customFormat="1" ht="34.25" customHeight="1">
      <c r="B129" s="137"/>
      <c r="C129" s="138" t="s">
        <v>144</v>
      </c>
      <c r="D129" s="138" t="s">
        <v>140</v>
      </c>
      <c r="E129" s="139" t="s">
        <v>154</v>
      </c>
      <c r="F129" s="197" t="s">
        <v>155</v>
      </c>
      <c r="G129" s="197"/>
      <c r="H129" s="197"/>
      <c r="I129" s="197"/>
      <c r="J129" s="140" t="s">
        <v>143</v>
      </c>
      <c r="K129" s="141">
        <v>0.38</v>
      </c>
      <c r="L129" s="192"/>
      <c r="M129" s="192"/>
      <c r="N129" s="192">
        <f t="shared" si="0"/>
        <v>0</v>
      </c>
      <c r="O129" s="192"/>
      <c r="P129" s="192"/>
      <c r="Q129" s="192"/>
      <c r="R129" s="142"/>
      <c r="T129" s="143" t="s">
        <v>5</v>
      </c>
      <c r="U129" s="40" t="s">
        <v>40</v>
      </c>
      <c r="V129" s="144">
        <v>0.44700000000000001</v>
      </c>
      <c r="W129" s="144">
        <f t="shared" si="1"/>
        <v>0.16986000000000001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144</v>
      </c>
      <c r="AT129" s="18" t="s">
        <v>140</v>
      </c>
      <c r="AU129" s="18" t="s">
        <v>145</v>
      </c>
      <c r="AY129" s="18" t="s">
        <v>139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145</v>
      </c>
      <c r="BK129" s="146">
        <f t="shared" si="9"/>
        <v>0</v>
      </c>
      <c r="BL129" s="18" t="s">
        <v>144</v>
      </c>
      <c r="BM129" s="18" t="s">
        <v>156</v>
      </c>
    </row>
    <row r="130" spans="2:65" s="1" customFormat="1" ht="22.75" customHeight="1">
      <c r="B130" s="137"/>
      <c r="C130" s="138" t="s">
        <v>157</v>
      </c>
      <c r="D130" s="138" t="s">
        <v>140</v>
      </c>
      <c r="E130" s="139" t="s">
        <v>158</v>
      </c>
      <c r="F130" s="197" t="s">
        <v>159</v>
      </c>
      <c r="G130" s="197"/>
      <c r="H130" s="197"/>
      <c r="I130" s="197"/>
      <c r="J130" s="140" t="s">
        <v>143</v>
      </c>
      <c r="K130" s="141">
        <v>26.36</v>
      </c>
      <c r="L130" s="192"/>
      <c r="M130" s="192"/>
      <c r="N130" s="192">
        <f t="shared" si="0"/>
        <v>0</v>
      </c>
      <c r="O130" s="192"/>
      <c r="P130" s="192"/>
      <c r="Q130" s="192"/>
      <c r="R130" s="142"/>
      <c r="T130" s="143" t="s">
        <v>5</v>
      </c>
      <c r="U130" s="40" t="s">
        <v>40</v>
      </c>
      <c r="V130" s="144">
        <v>2.9000000000000001E-2</v>
      </c>
      <c r="W130" s="144">
        <f t="shared" si="1"/>
        <v>0.76444000000000001</v>
      </c>
      <c r="X130" s="144">
        <v>0</v>
      </c>
      <c r="Y130" s="144">
        <f t="shared" si="2"/>
        <v>0</v>
      </c>
      <c r="Z130" s="144">
        <v>0</v>
      </c>
      <c r="AA130" s="145">
        <f t="shared" si="3"/>
        <v>0</v>
      </c>
      <c r="AR130" s="18" t="s">
        <v>144</v>
      </c>
      <c r="AT130" s="18" t="s">
        <v>140</v>
      </c>
      <c r="AU130" s="18" t="s">
        <v>145</v>
      </c>
      <c r="AY130" s="18" t="s">
        <v>139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145</v>
      </c>
      <c r="BK130" s="146">
        <f t="shared" si="9"/>
        <v>0</v>
      </c>
      <c r="BL130" s="18" t="s">
        <v>144</v>
      </c>
      <c r="BM130" s="18" t="s">
        <v>160</v>
      </c>
    </row>
    <row r="131" spans="2:65" s="1" customFormat="1" ht="22.75" customHeight="1">
      <c r="B131" s="137"/>
      <c r="C131" s="138" t="s">
        <v>161</v>
      </c>
      <c r="D131" s="138" t="s">
        <v>140</v>
      </c>
      <c r="E131" s="139" t="s">
        <v>162</v>
      </c>
      <c r="F131" s="197" t="s">
        <v>163</v>
      </c>
      <c r="G131" s="197"/>
      <c r="H131" s="197"/>
      <c r="I131" s="197"/>
      <c r="J131" s="140" t="s">
        <v>143</v>
      </c>
      <c r="K131" s="141">
        <v>790.74</v>
      </c>
      <c r="L131" s="192"/>
      <c r="M131" s="192"/>
      <c r="N131" s="192">
        <f t="shared" si="0"/>
        <v>0</v>
      </c>
      <c r="O131" s="192"/>
      <c r="P131" s="192"/>
      <c r="Q131" s="192"/>
      <c r="R131" s="142"/>
      <c r="T131" s="143" t="s">
        <v>5</v>
      </c>
      <c r="U131" s="40" t="s">
        <v>40</v>
      </c>
      <c r="V131" s="144">
        <v>7.0000000000000001E-3</v>
      </c>
      <c r="W131" s="144">
        <f t="shared" si="1"/>
        <v>5.5351800000000004</v>
      </c>
      <c r="X131" s="144">
        <v>0</v>
      </c>
      <c r="Y131" s="144">
        <f t="shared" si="2"/>
        <v>0</v>
      </c>
      <c r="Z131" s="144">
        <v>0</v>
      </c>
      <c r="AA131" s="145">
        <f t="shared" si="3"/>
        <v>0</v>
      </c>
      <c r="AR131" s="18" t="s">
        <v>144</v>
      </c>
      <c r="AT131" s="18" t="s">
        <v>140</v>
      </c>
      <c r="AU131" s="18" t="s">
        <v>145</v>
      </c>
      <c r="AY131" s="18" t="s">
        <v>139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8" t="s">
        <v>145</v>
      </c>
      <c r="BK131" s="146">
        <f t="shared" si="9"/>
        <v>0</v>
      </c>
      <c r="BL131" s="18" t="s">
        <v>144</v>
      </c>
      <c r="BM131" s="18" t="s">
        <v>164</v>
      </c>
    </row>
    <row r="132" spans="2:65" s="1" customFormat="1" ht="22.75" customHeight="1">
      <c r="B132" s="137"/>
      <c r="C132" s="138" t="s">
        <v>165</v>
      </c>
      <c r="D132" s="138" t="s">
        <v>140</v>
      </c>
      <c r="E132" s="139" t="s">
        <v>166</v>
      </c>
      <c r="F132" s="197" t="s">
        <v>167</v>
      </c>
      <c r="G132" s="197"/>
      <c r="H132" s="197"/>
      <c r="I132" s="197"/>
      <c r="J132" s="140" t="s">
        <v>143</v>
      </c>
      <c r="K132" s="141">
        <v>26.36</v>
      </c>
      <c r="L132" s="192"/>
      <c r="M132" s="192"/>
      <c r="N132" s="192">
        <f t="shared" si="0"/>
        <v>0</v>
      </c>
      <c r="O132" s="192"/>
      <c r="P132" s="192"/>
      <c r="Q132" s="192"/>
      <c r="R132" s="142"/>
      <c r="T132" s="143" t="s">
        <v>5</v>
      </c>
      <c r="U132" s="40" t="s">
        <v>40</v>
      </c>
      <c r="V132" s="144">
        <v>0.61646999999999996</v>
      </c>
      <c r="W132" s="144">
        <f t="shared" si="1"/>
        <v>16.250149199999999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144</v>
      </c>
      <c r="AT132" s="18" t="s">
        <v>140</v>
      </c>
      <c r="AU132" s="18" t="s">
        <v>145</v>
      </c>
      <c r="AY132" s="18" t="s">
        <v>139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145</v>
      </c>
      <c r="BK132" s="146">
        <f t="shared" si="9"/>
        <v>0</v>
      </c>
      <c r="BL132" s="18" t="s">
        <v>144</v>
      </c>
      <c r="BM132" s="18" t="s">
        <v>168</v>
      </c>
    </row>
    <row r="133" spans="2:65" s="1" customFormat="1" ht="22.75" customHeight="1">
      <c r="B133" s="137"/>
      <c r="C133" s="138" t="s">
        <v>169</v>
      </c>
      <c r="D133" s="138" t="s">
        <v>140</v>
      </c>
      <c r="E133" s="139" t="s">
        <v>170</v>
      </c>
      <c r="F133" s="197" t="s">
        <v>171</v>
      </c>
      <c r="G133" s="197"/>
      <c r="H133" s="197"/>
      <c r="I133" s="197"/>
      <c r="J133" s="140" t="s">
        <v>143</v>
      </c>
      <c r="K133" s="141">
        <v>26.36</v>
      </c>
      <c r="L133" s="192"/>
      <c r="M133" s="192"/>
      <c r="N133" s="192">
        <f t="shared" si="0"/>
        <v>0</v>
      </c>
      <c r="O133" s="192"/>
      <c r="P133" s="192"/>
      <c r="Q133" s="192"/>
      <c r="R133" s="142"/>
      <c r="T133" s="143" t="s">
        <v>5</v>
      </c>
      <c r="U133" s="40" t="s">
        <v>40</v>
      </c>
      <c r="V133" s="144">
        <v>9.11E-3</v>
      </c>
      <c r="W133" s="144">
        <f t="shared" si="1"/>
        <v>0.24013960000000001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144</v>
      </c>
      <c r="AT133" s="18" t="s">
        <v>140</v>
      </c>
      <c r="AU133" s="18" t="s">
        <v>145</v>
      </c>
      <c r="AY133" s="18" t="s">
        <v>139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145</v>
      </c>
      <c r="BK133" s="146">
        <f t="shared" si="9"/>
        <v>0</v>
      </c>
      <c r="BL133" s="18" t="s">
        <v>144</v>
      </c>
      <c r="BM133" s="18" t="s">
        <v>172</v>
      </c>
    </row>
    <row r="134" spans="2:65" s="1" customFormat="1" ht="22.75" customHeight="1">
      <c r="B134" s="137"/>
      <c r="C134" s="138" t="s">
        <v>173</v>
      </c>
      <c r="D134" s="138" t="s">
        <v>140</v>
      </c>
      <c r="E134" s="139" t="s">
        <v>174</v>
      </c>
      <c r="F134" s="197" t="s">
        <v>175</v>
      </c>
      <c r="G134" s="197"/>
      <c r="H134" s="197"/>
      <c r="I134" s="197"/>
      <c r="J134" s="140" t="s">
        <v>176</v>
      </c>
      <c r="K134" s="141">
        <v>47.44</v>
      </c>
      <c r="L134" s="192"/>
      <c r="M134" s="192"/>
      <c r="N134" s="192">
        <f t="shared" si="0"/>
        <v>0</v>
      </c>
      <c r="O134" s="192"/>
      <c r="P134" s="192"/>
      <c r="Q134" s="192"/>
      <c r="R134" s="142"/>
      <c r="T134" s="143" t="s">
        <v>5</v>
      </c>
      <c r="U134" s="40" t="s">
        <v>40</v>
      </c>
      <c r="V134" s="144">
        <v>0</v>
      </c>
      <c r="W134" s="144">
        <f t="shared" si="1"/>
        <v>0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144</v>
      </c>
      <c r="AT134" s="18" t="s">
        <v>140</v>
      </c>
      <c r="AU134" s="18" t="s">
        <v>145</v>
      </c>
      <c r="AY134" s="18" t="s">
        <v>139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145</v>
      </c>
      <c r="BK134" s="146">
        <f t="shared" si="9"/>
        <v>0</v>
      </c>
      <c r="BL134" s="18" t="s">
        <v>144</v>
      </c>
      <c r="BM134" s="18" t="s">
        <v>177</v>
      </c>
    </row>
    <row r="135" spans="2:65" s="1" customFormat="1" ht="34.25" customHeight="1">
      <c r="B135" s="137"/>
      <c r="C135" s="138" t="s">
        <v>178</v>
      </c>
      <c r="D135" s="138" t="s">
        <v>140</v>
      </c>
      <c r="E135" s="139" t="s">
        <v>179</v>
      </c>
      <c r="F135" s="197" t="s">
        <v>180</v>
      </c>
      <c r="G135" s="197"/>
      <c r="H135" s="197"/>
      <c r="I135" s="197"/>
      <c r="J135" s="140" t="s">
        <v>143</v>
      </c>
      <c r="K135" s="141">
        <v>1.21</v>
      </c>
      <c r="L135" s="192"/>
      <c r="M135" s="192"/>
      <c r="N135" s="192">
        <f t="shared" si="0"/>
        <v>0</v>
      </c>
      <c r="O135" s="192"/>
      <c r="P135" s="192"/>
      <c r="Q135" s="192"/>
      <c r="R135" s="142"/>
      <c r="T135" s="143" t="s">
        <v>5</v>
      </c>
      <c r="U135" s="40" t="s">
        <v>40</v>
      </c>
      <c r="V135" s="144">
        <v>0.24199999999999999</v>
      </c>
      <c r="W135" s="144">
        <f t="shared" si="1"/>
        <v>0.29281999999999997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144</v>
      </c>
      <c r="AT135" s="18" t="s">
        <v>140</v>
      </c>
      <c r="AU135" s="18" t="s">
        <v>145</v>
      </c>
      <c r="AY135" s="18" t="s">
        <v>139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145</v>
      </c>
      <c r="BK135" s="146">
        <f t="shared" si="9"/>
        <v>0</v>
      </c>
      <c r="BL135" s="18" t="s">
        <v>144</v>
      </c>
      <c r="BM135" s="18" t="s">
        <v>181</v>
      </c>
    </row>
    <row r="136" spans="2:65" s="9" customFormat="1" ht="29.9" customHeight="1">
      <c r="B136" s="126"/>
      <c r="C136" s="127"/>
      <c r="D136" s="136" t="s">
        <v>112</v>
      </c>
      <c r="E136" s="136"/>
      <c r="F136" s="136"/>
      <c r="G136" s="136"/>
      <c r="H136" s="136"/>
      <c r="I136" s="136"/>
      <c r="J136" s="136"/>
      <c r="K136" s="136"/>
      <c r="L136" s="136"/>
      <c r="M136" s="136"/>
      <c r="N136" s="195">
        <f>BK136</f>
        <v>0</v>
      </c>
      <c r="O136" s="196"/>
      <c r="P136" s="196"/>
      <c r="Q136" s="196"/>
      <c r="R136" s="129"/>
      <c r="T136" s="130"/>
      <c r="U136" s="127"/>
      <c r="V136" s="127"/>
      <c r="W136" s="131">
        <f>SUM(W137:W149)</f>
        <v>24.824695229560003</v>
      </c>
      <c r="X136" s="127"/>
      <c r="Y136" s="131">
        <f>SUM(Y137:Y149)</f>
        <v>24.633689367520002</v>
      </c>
      <c r="Z136" s="127"/>
      <c r="AA136" s="132">
        <f>SUM(AA137:AA149)</f>
        <v>0</v>
      </c>
      <c r="AR136" s="133" t="s">
        <v>81</v>
      </c>
      <c r="AT136" s="134" t="s">
        <v>72</v>
      </c>
      <c r="AU136" s="134" t="s">
        <v>81</v>
      </c>
      <c r="AY136" s="133" t="s">
        <v>139</v>
      </c>
      <c r="BK136" s="135">
        <f>SUM(BK137:BK149)</f>
        <v>0</v>
      </c>
    </row>
    <row r="137" spans="2:65" s="1" customFormat="1" ht="34.25" customHeight="1">
      <c r="B137" s="137"/>
      <c r="C137" s="138" t="s">
        <v>182</v>
      </c>
      <c r="D137" s="138" t="s">
        <v>140</v>
      </c>
      <c r="E137" s="139" t="s">
        <v>183</v>
      </c>
      <c r="F137" s="197" t="s">
        <v>184</v>
      </c>
      <c r="G137" s="197"/>
      <c r="H137" s="197"/>
      <c r="I137" s="197"/>
      <c r="J137" s="140" t="s">
        <v>185</v>
      </c>
      <c r="K137" s="141">
        <v>20.8</v>
      </c>
      <c r="L137" s="192"/>
      <c r="M137" s="192"/>
      <c r="N137" s="192">
        <f t="shared" ref="N137:N149" si="10">ROUND(L137*K137,2)</f>
        <v>0</v>
      </c>
      <c r="O137" s="192"/>
      <c r="P137" s="192"/>
      <c r="Q137" s="192"/>
      <c r="R137" s="142"/>
      <c r="T137" s="143" t="s">
        <v>5</v>
      </c>
      <c r="U137" s="40" t="s">
        <v>40</v>
      </c>
      <c r="V137" s="144">
        <v>4.7E-2</v>
      </c>
      <c r="W137" s="144">
        <f t="shared" ref="W137:W149" si="11">V137*K137</f>
        <v>0.97760000000000002</v>
      </c>
      <c r="X137" s="144">
        <v>9.92E-3</v>
      </c>
      <c r="Y137" s="144">
        <f t="shared" ref="Y137:Y149" si="12">X137*K137</f>
        <v>0.20633600000000002</v>
      </c>
      <c r="Z137" s="144">
        <v>0</v>
      </c>
      <c r="AA137" s="145">
        <f t="shared" ref="AA137:AA149" si="13">Z137*K137</f>
        <v>0</v>
      </c>
      <c r="AR137" s="18" t="s">
        <v>144</v>
      </c>
      <c r="AT137" s="18" t="s">
        <v>140</v>
      </c>
      <c r="AU137" s="18" t="s">
        <v>145</v>
      </c>
      <c r="AY137" s="18" t="s">
        <v>139</v>
      </c>
      <c r="BE137" s="146">
        <f t="shared" ref="BE137:BE149" si="14">IF(U137="základná",N137,0)</f>
        <v>0</v>
      </c>
      <c r="BF137" s="146">
        <f t="shared" ref="BF137:BF149" si="15">IF(U137="znížená",N137,0)</f>
        <v>0</v>
      </c>
      <c r="BG137" s="146">
        <f t="shared" ref="BG137:BG149" si="16">IF(U137="zákl. prenesená",N137,0)</f>
        <v>0</v>
      </c>
      <c r="BH137" s="146">
        <f t="shared" ref="BH137:BH149" si="17">IF(U137="zníž. prenesená",N137,0)</f>
        <v>0</v>
      </c>
      <c r="BI137" s="146">
        <f t="shared" ref="BI137:BI149" si="18">IF(U137="nulová",N137,0)</f>
        <v>0</v>
      </c>
      <c r="BJ137" s="18" t="s">
        <v>145</v>
      </c>
      <c r="BK137" s="146">
        <f t="shared" ref="BK137:BK149" si="19">ROUND(L137*K137,2)</f>
        <v>0</v>
      </c>
      <c r="BL137" s="18" t="s">
        <v>144</v>
      </c>
      <c r="BM137" s="18" t="s">
        <v>186</v>
      </c>
    </row>
    <row r="138" spans="2:65" s="1" customFormat="1" ht="34.25" customHeight="1">
      <c r="B138" s="137"/>
      <c r="C138" s="138" t="s">
        <v>187</v>
      </c>
      <c r="D138" s="138" t="s">
        <v>140</v>
      </c>
      <c r="E138" s="139" t="s">
        <v>188</v>
      </c>
      <c r="F138" s="197" t="s">
        <v>189</v>
      </c>
      <c r="G138" s="197"/>
      <c r="H138" s="197"/>
      <c r="I138" s="197"/>
      <c r="J138" s="140" t="s">
        <v>143</v>
      </c>
      <c r="K138" s="141">
        <v>7.49</v>
      </c>
      <c r="L138" s="192"/>
      <c r="M138" s="192"/>
      <c r="N138" s="192">
        <f t="shared" si="10"/>
        <v>0</v>
      </c>
      <c r="O138" s="192"/>
      <c r="P138" s="192"/>
      <c r="Q138" s="192"/>
      <c r="R138" s="142"/>
      <c r="T138" s="143" t="s">
        <v>5</v>
      </c>
      <c r="U138" s="40" t="s">
        <v>40</v>
      </c>
      <c r="V138" s="144">
        <v>1.0968</v>
      </c>
      <c r="W138" s="144">
        <f t="shared" si="11"/>
        <v>8.2150320000000008</v>
      </c>
      <c r="X138" s="144">
        <v>2.0699999999999998</v>
      </c>
      <c r="Y138" s="144">
        <f t="shared" si="12"/>
        <v>15.504299999999999</v>
      </c>
      <c r="Z138" s="144">
        <v>0</v>
      </c>
      <c r="AA138" s="145">
        <f t="shared" si="13"/>
        <v>0</v>
      </c>
      <c r="AR138" s="18" t="s">
        <v>144</v>
      </c>
      <c r="AT138" s="18" t="s">
        <v>140</v>
      </c>
      <c r="AU138" s="18" t="s">
        <v>145</v>
      </c>
      <c r="AY138" s="18" t="s">
        <v>139</v>
      </c>
      <c r="BE138" s="146">
        <f t="shared" si="14"/>
        <v>0</v>
      </c>
      <c r="BF138" s="146">
        <f t="shared" si="15"/>
        <v>0</v>
      </c>
      <c r="BG138" s="146">
        <f t="shared" si="16"/>
        <v>0</v>
      </c>
      <c r="BH138" s="146">
        <f t="shared" si="17"/>
        <v>0</v>
      </c>
      <c r="BI138" s="146">
        <f t="shared" si="18"/>
        <v>0</v>
      </c>
      <c r="BJ138" s="18" t="s">
        <v>145</v>
      </c>
      <c r="BK138" s="146">
        <f t="shared" si="19"/>
        <v>0</v>
      </c>
      <c r="BL138" s="18" t="s">
        <v>144</v>
      </c>
      <c r="BM138" s="18" t="s">
        <v>190</v>
      </c>
    </row>
    <row r="139" spans="2:65" s="1" customFormat="1" ht="22.75" customHeight="1">
      <c r="B139" s="137"/>
      <c r="C139" s="138" t="s">
        <v>191</v>
      </c>
      <c r="D139" s="138" t="s">
        <v>140</v>
      </c>
      <c r="E139" s="139" t="s">
        <v>192</v>
      </c>
      <c r="F139" s="197" t="s">
        <v>193</v>
      </c>
      <c r="G139" s="197"/>
      <c r="H139" s="197"/>
      <c r="I139" s="197"/>
      <c r="J139" s="140" t="s">
        <v>143</v>
      </c>
      <c r="K139" s="141">
        <v>3.14</v>
      </c>
      <c r="L139" s="192"/>
      <c r="M139" s="192"/>
      <c r="N139" s="192">
        <f t="shared" si="10"/>
        <v>0</v>
      </c>
      <c r="O139" s="192"/>
      <c r="P139" s="192"/>
      <c r="Q139" s="192"/>
      <c r="R139" s="142"/>
      <c r="T139" s="143" t="s">
        <v>5</v>
      </c>
      <c r="U139" s="40" t="s">
        <v>40</v>
      </c>
      <c r="V139" s="144">
        <v>0.58499999999999996</v>
      </c>
      <c r="W139" s="144">
        <f t="shared" si="11"/>
        <v>1.8369</v>
      </c>
      <c r="X139" s="144">
        <v>2.4468000000000001</v>
      </c>
      <c r="Y139" s="144">
        <f t="shared" si="12"/>
        <v>7.6829520000000002</v>
      </c>
      <c r="Z139" s="144">
        <v>0</v>
      </c>
      <c r="AA139" s="145">
        <f t="shared" si="13"/>
        <v>0</v>
      </c>
      <c r="AR139" s="18" t="s">
        <v>144</v>
      </c>
      <c r="AT139" s="18" t="s">
        <v>140</v>
      </c>
      <c r="AU139" s="18" t="s">
        <v>145</v>
      </c>
      <c r="AY139" s="18" t="s">
        <v>139</v>
      </c>
      <c r="BE139" s="146">
        <f t="shared" si="14"/>
        <v>0</v>
      </c>
      <c r="BF139" s="146">
        <f t="shared" si="15"/>
        <v>0</v>
      </c>
      <c r="BG139" s="146">
        <f t="shared" si="16"/>
        <v>0</v>
      </c>
      <c r="BH139" s="146">
        <f t="shared" si="17"/>
        <v>0</v>
      </c>
      <c r="BI139" s="146">
        <f t="shared" si="18"/>
        <v>0</v>
      </c>
      <c r="BJ139" s="18" t="s">
        <v>145</v>
      </c>
      <c r="BK139" s="146">
        <f t="shared" si="19"/>
        <v>0</v>
      </c>
      <c r="BL139" s="18" t="s">
        <v>144</v>
      </c>
      <c r="BM139" s="18" t="s">
        <v>194</v>
      </c>
    </row>
    <row r="140" spans="2:65" s="1" customFormat="1" ht="22.75" customHeight="1">
      <c r="B140" s="137"/>
      <c r="C140" s="138" t="s">
        <v>195</v>
      </c>
      <c r="D140" s="138" t="s">
        <v>140</v>
      </c>
      <c r="E140" s="139" t="s">
        <v>196</v>
      </c>
      <c r="F140" s="197" t="s">
        <v>197</v>
      </c>
      <c r="G140" s="197"/>
      <c r="H140" s="197"/>
      <c r="I140" s="197"/>
      <c r="J140" s="140" t="s">
        <v>198</v>
      </c>
      <c r="K140" s="141">
        <v>3.55</v>
      </c>
      <c r="L140" s="192"/>
      <c r="M140" s="192"/>
      <c r="N140" s="192">
        <f t="shared" si="10"/>
        <v>0</v>
      </c>
      <c r="O140" s="192"/>
      <c r="P140" s="192"/>
      <c r="Q140" s="192"/>
      <c r="R140" s="142"/>
      <c r="T140" s="143" t="s">
        <v>5</v>
      </c>
      <c r="U140" s="40" t="s">
        <v>40</v>
      </c>
      <c r="V140" s="144">
        <v>0.36499999999999999</v>
      </c>
      <c r="W140" s="144">
        <f t="shared" si="11"/>
        <v>1.29575</v>
      </c>
      <c r="X140" s="144">
        <v>1.387E-2</v>
      </c>
      <c r="Y140" s="144">
        <f t="shared" si="12"/>
        <v>4.9238499999999998E-2</v>
      </c>
      <c r="Z140" s="144">
        <v>0</v>
      </c>
      <c r="AA140" s="145">
        <f t="shared" si="13"/>
        <v>0</v>
      </c>
      <c r="AR140" s="18" t="s">
        <v>144</v>
      </c>
      <c r="AT140" s="18" t="s">
        <v>140</v>
      </c>
      <c r="AU140" s="18" t="s">
        <v>145</v>
      </c>
      <c r="AY140" s="18" t="s">
        <v>139</v>
      </c>
      <c r="BE140" s="146">
        <f t="shared" si="14"/>
        <v>0</v>
      </c>
      <c r="BF140" s="146">
        <f t="shared" si="15"/>
        <v>0</v>
      </c>
      <c r="BG140" s="146">
        <f t="shared" si="16"/>
        <v>0</v>
      </c>
      <c r="BH140" s="146">
        <f t="shared" si="17"/>
        <v>0</v>
      </c>
      <c r="BI140" s="146">
        <f t="shared" si="18"/>
        <v>0</v>
      </c>
      <c r="BJ140" s="18" t="s">
        <v>145</v>
      </c>
      <c r="BK140" s="146">
        <f t="shared" si="19"/>
        <v>0</v>
      </c>
      <c r="BL140" s="18" t="s">
        <v>144</v>
      </c>
      <c r="BM140" s="18" t="s">
        <v>199</v>
      </c>
    </row>
    <row r="141" spans="2:65" s="1" customFormat="1" ht="22.75" customHeight="1">
      <c r="B141" s="137"/>
      <c r="C141" s="138" t="s">
        <v>200</v>
      </c>
      <c r="D141" s="138" t="s">
        <v>140</v>
      </c>
      <c r="E141" s="139" t="s">
        <v>201</v>
      </c>
      <c r="F141" s="197" t="s">
        <v>202</v>
      </c>
      <c r="G141" s="197"/>
      <c r="H141" s="197"/>
      <c r="I141" s="197"/>
      <c r="J141" s="140" t="s">
        <v>198</v>
      </c>
      <c r="K141" s="141">
        <v>3.55</v>
      </c>
      <c r="L141" s="192"/>
      <c r="M141" s="192"/>
      <c r="N141" s="192">
        <f t="shared" si="10"/>
        <v>0</v>
      </c>
      <c r="O141" s="192"/>
      <c r="P141" s="192"/>
      <c r="Q141" s="192"/>
      <c r="R141" s="142"/>
      <c r="T141" s="143" t="s">
        <v>5</v>
      </c>
      <c r="U141" s="40" t="s">
        <v>40</v>
      </c>
      <c r="V141" s="144">
        <v>0.19966</v>
      </c>
      <c r="W141" s="144">
        <f t="shared" si="11"/>
        <v>0.70879300000000001</v>
      </c>
      <c r="X141" s="144">
        <v>0</v>
      </c>
      <c r="Y141" s="144">
        <f t="shared" si="12"/>
        <v>0</v>
      </c>
      <c r="Z141" s="144">
        <v>0</v>
      </c>
      <c r="AA141" s="145">
        <f t="shared" si="13"/>
        <v>0</v>
      </c>
      <c r="AR141" s="18" t="s">
        <v>144</v>
      </c>
      <c r="AT141" s="18" t="s">
        <v>140</v>
      </c>
      <c r="AU141" s="18" t="s">
        <v>145</v>
      </c>
      <c r="AY141" s="18" t="s">
        <v>139</v>
      </c>
      <c r="BE141" s="146">
        <f t="shared" si="14"/>
        <v>0</v>
      </c>
      <c r="BF141" s="146">
        <f t="shared" si="15"/>
        <v>0</v>
      </c>
      <c r="BG141" s="146">
        <f t="shared" si="16"/>
        <v>0</v>
      </c>
      <c r="BH141" s="146">
        <f t="shared" si="17"/>
        <v>0</v>
      </c>
      <c r="BI141" s="146">
        <f t="shared" si="18"/>
        <v>0</v>
      </c>
      <c r="BJ141" s="18" t="s">
        <v>145</v>
      </c>
      <c r="BK141" s="146">
        <f t="shared" si="19"/>
        <v>0</v>
      </c>
      <c r="BL141" s="18" t="s">
        <v>144</v>
      </c>
      <c r="BM141" s="18" t="s">
        <v>203</v>
      </c>
    </row>
    <row r="142" spans="2:65" s="1" customFormat="1" ht="22.75" customHeight="1">
      <c r="B142" s="137"/>
      <c r="C142" s="138" t="s">
        <v>204</v>
      </c>
      <c r="D142" s="138" t="s">
        <v>140</v>
      </c>
      <c r="E142" s="139" t="s">
        <v>205</v>
      </c>
      <c r="F142" s="197" t="s">
        <v>206</v>
      </c>
      <c r="G142" s="197"/>
      <c r="H142" s="197"/>
      <c r="I142" s="197"/>
      <c r="J142" s="140" t="s">
        <v>176</v>
      </c>
      <c r="K142" s="141">
        <v>0.08</v>
      </c>
      <c r="L142" s="192"/>
      <c r="M142" s="192"/>
      <c r="N142" s="192">
        <f t="shared" si="10"/>
        <v>0</v>
      </c>
      <c r="O142" s="192"/>
      <c r="P142" s="192"/>
      <c r="Q142" s="192"/>
      <c r="R142" s="142"/>
      <c r="T142" s="143" t="s">
        <v>5</v>
      </c>
      <c r="U142" s="40" t="s">
        <v>40</v>
      </c>
      <c r="V142" s="144">
        <v>34.372</v>
      </c>
      <c r="W142" s="144">
        <f t="shared" si="11"/>
        <v>2.7497600000000002</v>
      </c>
      <c r="X142" s="144">
        <v>1.01895</v>
      </c>
      <c r="Y142" s="144">
        <f t="shared" si="12"/>
        <v>8.1516000000000005E-2</v>
      </c>
      <c r="Z142" s="144">
        <v>0</v>
      </c>
      <c r="AA142" s="145">
        <f t="shared" si="13"/>
        <v>0</v>
      </c>
      <c r="AR142" s="18" t="s">
        <v>144</v>
      </c>
      <c r="AT142" s="18" t="s">
        <v>140</v>
      </c>
      <c r="AU142" s="18" t="s">
        <v>145</v>
      </c>
      <c r="AY142" s="18" t="s">
        <v>139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8" t="s">
        <v>145</v>
      </c>
      <c r="BK142" s="146">
        <f t="shared" si="19"/>
        <v>0</v>
      </c>
      <c r="BL142" s="18" t="s">
        <v>144</v>
      </c>
      <c r="BM142" s="18" t="s">
        <v>207</v>
      </c>
    </row>
    <row r="143" spans="2:65" s="1" customFormat="1" ht="22.75" customHeight="1">
      <c r="B143" s="137"/>
      <c r="C143" s="138" t="s">
        <v>208</v>
      </c>
      <c r="D143" s="138" t="s">
        <v>140</v>
      </c>
      <c r="E143" s="139" t="s">
        <v>209</v>
      </c>
      <c r="F143" s="197" t="s">
        <v>210</v>
      </c>
      <c r="G143" s="197"/>
      <c r="H143" s="197"/>
      <c r="I143" s="197"/>
      <c r="J143" s="140" t="s">
        <v>176</v>
      </c>
      <c r="K143" s="141">
        <v>0.19</v>
      </c>
      <c r="L143" s="192"/>
      <c r="M143" s="192"/>
      <c r="N143" s="192">
        <f t="shared" si="10"/>
        <v>0</v>
      </c>
      <c r="O143" s="192"/>
      <c r="P143" s="192"/>
      <c r="Q143" s="192"/>
      <c r="R143" s="142"/>
      <c r="T143" s="143" t="s">
        <v>5</v>
      </c>
      <c r="U143" s="40" t="s">
        <v>40</v>
      </c>
      <c r="V143" s="144">
        <v>15.932527523999999</v>
      </c>
      <c r="W143" s="144">
        <f t="shared" si="11"/>
        <v>3.0271802295599999</v>
      </c>
      <c r="X143" s="144">
        <v>1.202961408</v>
      </c>
      <c r="Y143" s="144">
        <f t="shared" si="12"/>
        <v>0.22856266751999998</v>
      </c>
      <c r="Z143" s="144">
        <v>0</v>
      </c>
      <c r="AA143" s="145">
        <f t="shared" si="13"/>
        <v>0</v>
      </c>
      <c r="AR143" s="18" t="s">
        <v>144</v>
      </c>
      <c r="AT143" s="18" t="s">
        <v>140</v>
      </c>
      <c r="AU143" s="18" t="s">
        <v>145</v>
      </c>
      <c r="AY143" s="18" t="s">
        <v>139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8" t="s">
        <v>145</v>
      </c>
      <c r="BK143" s="146">
        <f t="shared" si="19"/>
        <v>0</v>
      </c>
      <c r="BL143" s="18" t="s">
        <v>144</v>
      </c>
      <c r="BM143" s="18" t="s">
        <v>211</v>
      </c>
    </row>
    <row r="144" spans="2:65" s="1" customFormat="1" ht="22.75" customHeight="1">
      <c r="B144" s="137"/>
      <c r="C144" s="138" t="s">
        <v>212</v>
      </c>
      <c r="D144" s="138" t="s">
        <v>140</v>
      </c>
      <c r="E144" s="139" t="s">
        <v>213</v>
      </c>
      <c r="F144" s="197" t="s">
        <v>214</v>
      </c>
      <c r="G144" s="197"/>
      <c r="H144" s="197"/>
      <c r="I144" s="197"/>
      <c r="J144" s="140" t="s">
        <v>143</v>
      </c>
      <c r="K144" s="141">
        <v>0.38</v>
      </c>
      <c r="L144" s="192"/>
      <c r="M144" s="192"/>
      <c r="N144" s="192">
        <f t="shared" si="10"/>
        <v>0</v>
      </c>
      <c r="O144" s="192"/>
      <c r="P144" s="192"/>
      <c r="Q144" s="192"/>
      <c r="R144" s="142"/>
      <c r="T144" s="143" t="s">
        <v>5</v>
      </c>
      <c r="U144" s="40" t="s">
        <v>40</v>
      </c>
      <c r="V144" s="144">
        <v>0.60399999999999998</v>
      </c>
      <c r="W144" s="144">
        <f t="shared" si="11"/>
        <v>0.22952</v>
      </c>
      <c r="X144" s="144">
        <v>2.2151299999999998</v>
      </c>
      <c r="Y144" s="144">
        <f t="shared" si="12"/>
        <v>0.84174939999999998</v>
      </c>
      <c r="Z144" s="144">
        <v>0</v>
      </c>
      <c r="AA144" s="145">
        <f t="shared" si="13"/>
        <v>0</v>
      </c>
      <c r="AR144" s="18" t="s">
        <v>144</v>
      </c>
      <c r="AT144" s="18" t="s">
        <v>140</v>
      </c>
      <c r="AU144" s="18" t="s">
        <v>145</v>
      </c>
      <c r="AY144" s="18" t="s">
        <v>139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8" t="s">
        <v>145</v>
      </c>
      <c r="BK144" s="146">
        <f t="shared" si="19"/>
        <v>0</v>
      </c>
      <c r="BL144" s="18" t="s">
        <v>144</v>
      </c>
      <c r="BM144" s="18" t="s">
        <v>215</v>
      </c>
    </row>
    <row r="145" spans="2:65" s="1" customFormat="1" ht="22.75" customHeight="1">
      <c r="B145" s="137"/>
      <c r="C145" s="138" t="s">
        <v>216</v>
      </c>
      <c r="D145" s="138" t="s">
        <v>140</v>
      </c>
      <c r="E145" s="139" t="s">
        <v>217</v>
      </c>
      <c r="F145" s="197" t="s">
        <v>218</v>
      </c>
      <c r="G145" s="197"/>
      <c r="H145" s="197"/>
      <c r="I145" s="197"/>
      <c r="J145" s="140" t="s">
        <v>198</v>
      </c>
      <c r="K145" s="141">
        <v>2.56</v>
      </c>
      <c r="L145" s="192"/>
      <c r="M145" s="192"/>
      <c r="N145" s="192">
        <f t="shared" si="10"/>
        <v>0</v>
      </c>
      <c r="O145" s="192"/>
      <c r="P145" s="192"/>
      <c r="Q145" s="192"/>
      <c r="R145" s="142"/>
      <c r="T145" s="143" t="s">
        <v>5</v>
      </c>
      <c r="U145" s="40" t="s">
        <v>40</v>
      </c>
      <c r="V145" s="144">
        <v>0.35799999999999998</v>
      </c>
      <c r="W145" s="144">
        <f t="shared" si="11"/>
        <v>0.91647999999999996</v>
      </c>
      <c r="X145" s="144">
        <v>6.7000000000000002E-4</v>
      </c>
      <c r="Y145" s="144">
        <f t="shared" si="12"/>
        <v>1.7152000000000001E-3</v>
      </c>
      <c r="Z145" s="144">
        <v>0</v>
      </c>
      <c r="AA145" s="145">
        <f t="shared" si="13"/>
        <v>0</v>
      </c>
      <c r="AR145" s="18" t="s">
        <v>144</v>
      </c>
      <c r="AT145" s="18" t="s">
        <v>140</v>
      </c>
      <c r="AU145" s="18" t="s">
        <v>145</v>
      </c>
      <c r="AY145" s="18" t="s">
        <v>139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8" t="s">
        <v>145</v>
      </c>
      <c r="BK145" s="146">
        <f t="shared" si="19"/>
        <v>0</v>
      </c>
      <c r="BL145" s="18" t="s">
        <v>144</v>
      </c>
      <c r="BM145" s="18" t="s">
        <v>219</v>
      </c>
    </row>
    <row r="146" spans="2:65" s="1" customFormat="1" ht="22.75" customHeight="1">
      <c r="B146" s="137"/>
      <c r="C146" s="138" t="s">
        <v>10</v>
      </c>
      <c r="D146" s="138" t="s">
        <v>140</v>
      </c>
      <c r="E146" s="139" t="s">
        <v>220</v>
      </c>
      <c r="F146" s="197" t="s">
        <v>221</v>
      </c>
      <c r="G146" s="197"/>
      <c r="H146" s="197"/>
      <c r="I146" s="197"/>
      <c r="J146" s="140" t="s">
        <v>198</v>
      </c>
      <c r="K146" s="141">
        <v>2.56</v>
      </c>
      <c r="L146" s="192"/>
      <c r="M146" s="192"/>
      <c r="N146" s="192">
        <f t="shared" si="10"/>
        <v>0</v>
      </c>
      <c r="O146" s="192"/>
      <c r="P146" s="192"/>
      <c r="Q146" s="192"/>
      <c r="R146" s="142"/>
      <c r="T146" s="143" t="s">
        <v>5</v>
      </c>
      <c r="U146" s="40" t="s">
        <v>40</v>
      </c>
      <c r="V146" s="144">
        <v>0.19900000000000001</v>
      </c>
      <c r="W146" s="144">
        <f t="shared" si="11"/>
        <v>0.50944</v>
      </c>
      <c r="X146" s="144">
        <v>0</v>
      </c>
      <c r="Y146" s="144">
        <f t="shared" si="12"/>
        <v>0</v>
      </c>
      <c r="Z146" s="144">
        <v>0</v>
      </c>
      <c r="AA146" s="145">
        <f t="shared" si="13"/>
        <v>0</v>
      </c>
      <c r="AR146" s="18" t="s">
        <v>144</v>
      </c>
      <c r="AT146" s="18" t="s">
        <v>140</v>
      </c>
      <c r="AU146" s="18" t="s">
        <v>145</v>
      </c>
      <c r="AY146" s="18" t="s">
        <v>139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8" t="s">
        <v>145</v>
      </c>
      <c r="BK146" s="146">
        <f t="shared" si="19"/>
        <v>0</v>
      </c>
      <c r="BL146" s="18" t="s">
        <v>144</v>
      </c>
      <c r="BM146" s="18" t="s">
        <v>222</v>
      </c>
    </row>
    <row r="147" spans="2:65" s="1" customFormat="1" ht="22.75" customHeight="1">
      <c r="B147" s="137"/>
      <c r="C147" s="138" t="s">
        <v>223</v>
      </c>
      <c r="D147" s="138" t="s">
        <v>140</v>
      </c>
      <c r="E147" s="139" t="s">
        <v>224</v>
      </c>
      <c r="F147" s="197" t="s">
        <v>225</v>
      </c>
      <c r="G147" s="197"/>
      <c r="H147" s="197"/>
      <c r="I147" s="197"/>
      <c r="J147" s="140" t="s">
        <v>176</v>
      </c>
      <c r="K147" s="141">
        <v>0.02</v>
      </c>
      <c r="L147" s="192"/>
      <c r="M147" s="192"/>
      <c r="N147" s="192">
        <f t="shared" si="10"/>
        <v>0</v>
      </c>
      <c r="O147" s="192"/>
      <c r="P147" s="192"/>
      <c r="Q147" s="192"/>
      <c r="R147" s="142"/>
      <c r="T147" s="143" t="s">
        <v>5</v>
      </c>
      <c r="U147" s="40" t="s">
        <v>40</v>
      </c>
      <c r="V147" s="144">
        <v>35.362000000000002</v>
      </c>
      <c r="W147" s="144">
        <f t="shared" si="11"/>
        <v>0.70724000000000009</v>
      </c>
      <c r="X147" s="144">
        <v>1.01895</v>
      </c>
      <c r="Y147" s="144">
        <f t="shared" si="12"/>
        <v>2.0379000000000001E-2</v>
      </c>
      <c r="Z147" s="144">
        <v>0</v>
      </c>
      <c r="AA147" s="145">
        <f t="shared" si="13"/>
        <v>0</v>
      </c>
      <c r="AR147" s="18" t="s">
        <v>144</v>
      </c>
      <c r="AT147" s="18" t="s">
        <v>140</v>
      </c>
      <c r="AU147" s="18" t="s">
        <v>145</v>
      </c>
      <c r="AY147" s="18" t="s">
        <v>139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8" t="s">
        <v>145</v>
      </c>
      <c r="BK147" s="146">
        <f t="shared" si="19"/>
        <v>0</v>
      </c>
      <c r="BL147" s="18" t="s">
        <v>144</v>
      </c>
      <c r="BM147" s="18" t="s">
        <v>226</v>
      </c>
    </row>
    <row r="148" spans="2:65" s="1" customFormat="1" ht="34.25" customHeight="1">
      <c r="B148" s="137"/>
      <c r="C148" s="138" t="s">
        <v>227</v>
      </c>
      <c r="D148" s="138" t="s">
        <v>140</v>
      </c>
      <c r="E148" s="139" t="s">
        <v>228</v>
      </c>
      <c r="F148" s="197" t="s">
        <v>229</v>
      </c>
      <c r="G148" s="197"/>
      <c r="H148" s="197"/>
      <c r="I148" s="197"/>
      <c r="J148" s="140" t="s">
        <v>198</v>
      </c>
      <c r="K148" s="141">
        <v>36.51</v>
      </c>
      <c r="L148" s="192"/>
      <c r="M148" s="192"/>
      <c r="N148" s="192">
        <f t="shared" si="10"/>
        <v>0</v>
      </c>
      <c r="O148" s="192"/>
      <c r="P148" s="192"/>
      <c r="Q148" s="192"/>
      <c r="R148" s="142"/>
      <c r="T148" s="143" t="s">
        <v>5</v>
      </c>
      <c r="U148" s="40" t="s">
        <v>40</v>
      </c>
      <c r="V148" s="144">
        <v>0.1</v>
      </c>
      <c r="W148" s="144">
        <f t="shared" si="11"/>
        <v>3.6509999999999998</v>
      </c>
      <c r="X148" s="144">
        <v>2.5999999999999998E-4</v>
      </c>
      <c r="Y148" s="144">
        <f t="shared" si="12"/>
        <v>9.4925999999999986E-3</v>
      </c>
      <c r="Z148" s="144">
        <v>0</v>
      </c>
      <c r="AA148" s="145">
        <f t="shared" si="13"/>
        <v>0</v>
      </c>
      <c r="AR148" s="18" t="s">
        <v>144</v>
      </c>
      <c r="AT148" s="18" t="s">
        <v>140</v>
      </c>
      <c r="AU148" s="18" t="s">
        <v>145</v>
      </c>
      <c r="AY148" s="18" t="s">
        <v>139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8" t="s">
        <v>145</v>
      </c>
      <c r="BK148" s="146">
        <f t="shared" si="19"/>
        <v>0</v>
      </c>
      <c r="BL148" s="18" t="s">
        <v>144</v>
      </c>
      <c r="BM148" s="18" t="s">
        <v>230</v>
      </c>
    </row>
    <row r="149" spans="2:65" s="1" customFormat="1" ht="22.75" customHeight="1">
      <c r="B149" s="137"/>
      <c r="C149" s="147" t="s">
        <v>231</v>
      </c>
      <c r="D149" s="147" t="s">
        <v>232</v>
      </c>
      <c r="E149" s="148" t="s">
        <v>233</v>
      </c>
      <c r="F149" s="198" t="s">
        <v>234</v>
      </c>
      <c r="G149" s="198"/>
      <c r="H149" s="198"/>
      <c r="I149" s="198"/>
      <c r="J149" s="149" t="s">
        <v>198</v>
      </c>
      <c r="K149" s="150">
        <v>37.24</v>
      </c>
      <c r="L149" s="191"/>
      <c r="M149" s="191"/>
      <c r="N149" s="191">
        <f t="shared" si="10"/>
        <v>0</v>
      </c>
      <c r="O149" s="192"/>
      <c r="P149" s="192"/>
      <c r="Q149" s="192"/>
      <c r="R149" s="142"/>
      <c r="T149" s="143" t="s">
        <v>5</v>
      </c>
      <c r="U149" s="40" t="s">
        <v>40</v>
      </c>
      <c r="V149" s="144">
        <v>0</v>
      </c>
      <c r="W149" s="144">
        <f t="shared" si="11"/>
        <v>0</v>
      </c>
      <c r="X149" s="144">
        <v>2.0000000000000001E-4</v>
      </c>
      <c r="Y149" s="144">
        <f t="shared" si="12"/>
        <v>7.4480000000000006E-3</v>
      </c>
      <c r="Z149" s="144">
        <v>0</v>
      </c>
      <c r="AA149" s="145">
        <f t="shared" si="13"/>
        <v>0</v>
      </c>
      <c r="AR149" s="18" t="s">
        <v>169</v>
      </c>
      <c r="AT149" s="18" t="s">
        <v>232</v>
      </c>
      <c r="AU149" s="18" t="s">
        <v>145</v>
      </c>
      <c r="AY149" s="18" t="s">
        <v>139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8" t="s">
        <v>145</v>
      </c>
      <c r="BK149" s="146">
        <f t="shared" si="19"/>
        <v>0</v>
      </c>
      <c r="BL149" s="18" t="s">
        <v>144</v>
      </c>
      <c r="BM149" s="18" t="s">
        <v>235</v>
      </c>
    </row>
    <row r="150" spans="2:65" s="9" customFormat="1" ht="29.9" customHeight="1">
      <c r="B150" s="126"/>
      <c r="C150" s="127"/>
      <c r="D150" s="136" t="s">
        <v>113</v>
      </c>
      <c r="E150" s="136"/>
      <c r="F150" s="136"/>
      <c r="G150" s="136"/>
      <c r="H150" s="136"/>
      <c r="I150" s="136"/>
      <c r="J150" s="136"/>
      <c r="K150" s="136"/>
      <c r="L150" s="136"/>
      <c r="M150" s="136"/>
      <c r="N150" s="195">
        <f>BK150</f>
        <v>0</v>
      </c>
      <c r="O150" s="196"/>
      <c r="P150" s="196"/>
      <c r="Q150" s="196"/>
      <c r="R150" s="129"/>
      <c r="T150" s="130"/>
      <c r="U150" s="127"/>
      <c r="V150" s="127"/>
      <c r="W150" s="131">
        <f>SUM(W151:W157)</f>
        <v>46.982929800000001</v>
      </c>
      <c r="X150" s="127"/>
      <c r="Y150" s="131">
        <f>SUM(Y151:Y157)</f>
        <v>35.144088800000006</v>
      </c>
      <c r="Z150" s="127"/>
      <c r="AA150" s="132">
        <f>SUM(AA151:AA157)</f>
        <v>0</v>
      </c>
      <c r="AR150" s="133" t="s">
        <v>81</v>
      </c>
      <c r="AT150" s="134" t="s">
        <v>72</v>
      </c>
      <c r="AU150" s="134" t="s">
        <v>81</v>
      </c>
      <c r="AY150" s="133" t="s">
        <v>139</v>
      </c>
      <c r="BK150" s="135">
        <f>SUM(BK151:BK157)</f>
        <v>0</v>
      </c>
    </row>
    <row r="151" spans="2:65" s="1" customFormat="1" ht="34.25" customHeight="1">
      <c r="B151" s="137"/>
      <c r="C151" s="138" t="s">
        <v>236</v>
      </c>
      <c r="D151" s="138" t="s">
        <v>140</v>
      </c>
      <c r="E151" s="139" t="s">
        <v>237</v>
      </c>
      <c r="F151" s="197" t="s">
        <v>238</v>
      </c>
      <c r="G151" s="197"/>
      <c r="H151" s="197"/>
      <c r="I151" s="197"/>
      <c r="J151" s="140" t="s">
        <v>198</v>
      </c>
      <c r="K151" s="141">
        <v>22.53</v>
      </c>
      <c r="L151" s="192"/>
      <c r="M151" s="192"/>
      <c r="N151" s="192">
        <f t="shared" ref="N151:N157" si="20">ROUND(L151*K151,2)</f>
        <v>0</v>
      </c>
      <c r="O151" s="192"/>
      <c r="P151" s="192"/>
      <c r="Q151" s="192"/>
      <c r="R151" s="142"/>
      <c r="T151" s="143" t="s">
        <v>5</v>
      </c>
      <c r="U151" s="40" t="s">
        <v>40</v>
      </c>
      <c r="V151" s="144">
        <v>2.3120000000000002E-2</v>
      </c>
      <c r="W151" s="144">
        <f t="shared" ref="W151:W157" si="21">V151*K151</f>
        <v>0.52089360000000007</v>
      </c>
      <c r="X151" s="144">
        <v>0.22542000000000001</v>
      </c>
      <c r="Y151" s="144">
        <f t="shared" ref="Y151:Y157" si="22">X151*K151</f>
        <v>5.0787126000000002</v>
      </c>
      <c r="Z151" s="144">
        <v>0</v>
      </c>
      <c r="AA151" s="145">
        <f t="shared" ref="AA151:AA157" si="23">Z151*K151</f>
        <v>0</v>
      </c>
      <c r="AR151" s="18" t="s">
        <v>144</v>
      </c>
      <c r="AT151" s="18" t="s">
        <v>140</v>
      </c>
      <c r="AU151" s="18" t="s">
        <v>145</v>
      </c>
      <c r="AY151" s="18" t="s">
        <v>139</v>
      </c>
      <c r="BE151" s="146">
        <f t="shared" ref="BE151:BE157" si="24">IF(U151="základná",N151,0)</f>
        <v>0</v>
      </c>
      <c r="BF151" s="146">
        <f t="shared" ref="BF151:BF157" si="25">IF(U151="znížená",N151,0)</f>
        <v>0</v>
      </c>
      <c r="BG151" s="146">
        <f t="shared" ref="BG151:BG157" si="26">IF(U151="zákl. prenesená",N151,0)</f>
        <v>0</v>
      </c>
      <c r="BH151" s="146">
        <f t="shared" ref="BH151:BH157" si="27">IF(U151="zníž. prenesená",N151,0)</f>
        <v>0</v>
      </c>
      <c r="BI151" s="146">
        <f t="shared" ref="BI151:BI157" si="28">IF(U151="nulová",N151,0)</f>
        <v>0</v>
      </c>
      <c r="BJ151" s="18" t="s">
        <v>145</v>
      </c>
      <c r="BK151" s="146">
        <f t="shared" ref="BK151:BK157" si="29">ROUND(L151*K151,2)</f>
        <v>0</v>
      </c>
      <c r="BL151" s="18" t="s">
        <v>144</v>
      </c>
      <c r="BM151" s="18" t="s">
        <v>239</v>
      </c>
    </row>
    <row r="152" spans="2:65" s="1" customFormat="1" ht="34.25" customHeight="1">
      <c r="B152" s="137"/>
      <c r="C152" s="138" t="s">
        <v>240</v>
      </c>
      <c r="D152" s="138" t="s">
        <v>140</v>
      </c>
      <c r="E152" s="139" t="s">
        <v>241</v>
      </c>
      <c r="F152" s="197" t="s">
        <v>242</v>
      </c>
      <c r="G152" s="197"/>
      <c r="H152" s="197"/>
      <c r="I152" s="197"/>
      <c r="J152" s="140" t="s">
        <v>198</v>
      </c>
      <c r="K152" s="141">
        <v>22.53</v>
      </c>
      <c r="L152" s="192"/>
      <c r="M152" s="192"/>
      <c r="N152" s="192">
        <f t="shared" si="20"/>
        <v>0</v>
      </c>
      <c r="O152" s="192"/>
      <c r="P152" s="192"/>
      <c r="Q152" s="192"/>
      <c r="R152" s="142"/>
      <c r="T152" s="143" t="s">
        <v>5</v>
      </c>
      <c r="U152" s="40" t="s">
        <v>40</v>
      </c>
      <c r="V152" s="144">
        <v>2.4119999999999999E-2</v>
      </c>
      <c r="W152" s="144">
        <f t="shared" si="21"/>
        <v>0.54342360000000001</v>
      </c>
      <c r="X152" s="144">
        <v>0.27994000000000002</v>
      </c>
      <c r="Y152" s="144">
        <f t="shared" si="22"/>
        <v>6.3070482000000005</v>
      </c>
      <c r="Z152" s="144">
        <v>0</v>
      </c>
      <c r="AA152" s="145">
        <f t="shared" si="23"/>
        <v>0</v>
      </c>
      <c r="AR152" s="18" t="s">
        <v>144</v>
      </c>
      <c r="AT152" s="18" t="s">
        <v>140</v>
      </c>
      <c r="AU152" s="18" t="s">
        <v>145</v>
      </c>
      <c r="AY152" s="18" t="s">
        <v>139</v>
      </c>
      <c r="BE152" s="146">
        <f t="shared" si="24"/>
        <v>0</v>
      </c>
      <c r="BF152" s="146">
        <f t="shared" si="25"/>
        <v>0</v>
      </c>
      <c r="BG152" s="146">
        <f t="shared" si="26"/>
        <v>0</v>
      </c>
      <c r="BH152" s="146">
        <f t="shared" si="27"/>
        <v>0</v>
      </c>
      <c r="BI152" s="146">
        <f t="shared" si="28"/>
        <v>0</v>
      </c>
      <c r="BJ152" s="18" t="s">
        <v>145</v>
      </c>
      <c r="BK152" s="146">
        <f t="shared" si="29"/>
        <v>0</v>
      </c>
      <c r="BL152" s="18" t="s">
        <v>144</v>
      </c>
      <c r="BM152" s="18" t="s">
        <v>243</v>
      </c>
    </row>
    <row r="153" spans="2:65" s="1" customFormat="1" ht="34.25" customHeight="1">
      <c r="B153" s="137"/>
      <c r="C153" s="138" t="s">
        <v>244</v>
      </c>
      <c r="D153" s="138" t="s">
        <v>140</v>
      </c>
      <c r="E153" s="139" t="s">
        <v>245</v>
      </c>
      <c r="F153" s="197" t="s">
        <v>246</v>
      </c>
      <c r="G153" s="197"/>
      <c r="H153" s="197"/>
      <c r="I153" s="197"/>
      <c r="J153" s="140" t="s">
        <v>198</v>
      </c>
      <c r="K153" s="141">
        <v>36.51</v>
      </c>
      <c r="L153" s="192"/>
      <c r="M153" s="192"/>
      <c r="N153" s="192">
        <f t="shared" si="20"/>
        <v>0</v>
      </c>
      <c r="O153" s="192"/>
      <c r="P153" s="192"/>
      <c r="Q153" s="192"/>
      <c r="R153" s="142"/>
      <c r="T153" s="143" t="s">
        <v>5</v>
      </c>
      <c r="U153" s="40" t="s">
        <v>40</v>
      </c>
      <c r="V153" s="144">
        <v>2.7E-2</v>
      </c>
      <c r="W153" s="144">
        <f t="shared" si="21"/>
        <v>0.98576999999999992</v>
      </c>
      <c r="X153" s="144">
        <v>0.37080000000000002</v>
      </c>
      <c r="Y153" s="144">
        <f t="shared" si="22"/>
        <v>13.537908</v>
      </c>
      <c r="Z153" s="144">
        <v>0</v>
      </c>
      <c r="AA153" s="145">
        <f t="shared" si="23"/>
        <v>0</v>
      </c>
      <c r="AR153" s="18" t="s">
        <v>144</v>
      </c>
      <c r="AT153" s="18" t="s">
        <v>140</v>
      </c>
      <c r="AU153" s="18" t="s">
        <v>145</v>
      </c>
      <c r="AY153" s="18" t="s">
        <v>139</v>
      </c>
      <c r="BE153" s="146">
        <f t="shared" si="24"/>
        <v>0</v>
      </c>
      <c r="BF153" s="146">
        <f t="shared" si="25"/>
        <v>0</v>
      </c>
      <c r="BG153" s="146">
        <f t="shared" si="26"/>
        <v>0</v>
      </c>
      <c r="BH153" s="146">
        <f t="shared" si="27"/>
        <v>0</v>
      </c>
      <c r="BI153" s="146">
        <f t="shared" si="28"/>
        <v>0</v>
      </c>
      <c r="BJ153" s="18" t="s">
        <v>145</v>
      </c>
      <c r="BK153" s="146">
        <f t="shared" si="29"/>
        <v>0</v>
      </c>
      <c r="BL153" s="18" t="s">
        <v>144</v>
      </c>
      <c r="BM153" s="18" t="s">
        <v>247</v>
      </c>
    </row>
    <row r="154" spans="2:65" s="1" customFormat="1" ht="34.25" customHeight="1">
      <c r="B154" s="137"/>
      <c r="C154" s="138" t="s">
        <v>248</v>
      </c>
      <c r="D154" s="138" t="s">
        <v>140</v>
      </c>
      <c r="E154" s="139" t="s">
        <v>249</v>
      </c>
      <c r="F154" s="197" t="s">
        <v>250</v>
      </c>
      <c r="G154" s="197"/>
      <c r="H154" s="197"/>
      <c r="I154" s="197"/>
      <c r="J154" s="140" t="s">
        <v>198</v>
      </c>
      <c r="K154" s="141">
        <v>22.53</v>
      </c>
      <c r="L154" s="192"/>
      <c r="M154" s="192"/>
      <c r="N154" s="192">
        <f t="shared" si="20"/>
        <v>0</v>
      </c>
      <c r="O154" s="192"/>
      <c r="P154" s="192"/>
      <c r="Q154" s="192"/>
      <c r="R154" s="142"/>
      <c r="T154" s="143" t="s">
        <v>5</v>
      </c>
      <c r="U154" s="40" t="s">
        <v>40</v>
      </c>
      <c r="V154" s="144">
        <v>1.3124199999999999</v>
      </c>
      <c r="W154" s="144">
        <f t="shared" si="21"/>
        <v>29.568822600000001</v>
      </c>
      <c r="X154" s="144">
        <v>0.112</v>
      </c>
      <c r="Y154" s="144">
        <f t="shared" si="22"/>
        <v>2.5233600000000003</v>
      </c>
      <c r="Z154" s="144">
        <v>0</v>
      </c>
      <c r="AA154" s="145">
        <f t="shared" si="23"/>
        <v>0</v>
      </c>
      <c r="AR154" s="18" t="s">
        <v>144</v>
      </c>
      <c r="AT154" s="18" t="s">
        <v>140</v>
      </c>
      <c r="AU154" s="18" t="s">
        <v>145</v>
      </c>
      <c r="AY154" s="18" t="s">
        <v>139</v>
      </c>
      <c r="BE154" s="146">
        <f t="shared" si="24"/>
        <v>0</v>
      </c>
      <c r="BF154" s="146">
        <f t="shared" si="25"/>
        <v>0</v>
      </c>
      <c r="BG154" s="146">
        <f t="shared" si="26"/>
        <v>0</v>
      </c>
      <c r="BH154" s="146">
        <f t="shared" si="27"/>
        <v>0</v>
      </c>
      <c r="BI154" s="146">
        <f t="shared" si="28"/>
        <v>0</v>
      </c>
      <c r="BJ154" s="18" t="s">
        <v>145</v>
      </c>
      <c r="BK154" s="146">
        <f t="shared" si="29"/>
        <v>0</v>
      </c>
      <c r="BL154" s="18" t="s">
        <v>144</v>
      </c>
      <c r="BM154" s="18" t="s">
        <v>251</v>
      </c>
    </row>
    <row r="155" spans="2:65" s="1" customFormat="1" ht="22.75" customHeight="1">
      <c r="B155" s="137"/>
      <c r="C155" s="147" t="s">
        <v>252</v>
      </c>
      <c r="D155" s="147" t="s">
        <v>232</v>
      </c>
      <c r="E155" s="148" t="s">
        <v>253</v>
      </c>
      <c r="F155" s="198" t="s">
        <v>254</v>
      </c>
      <c r="G155" s="198"/>
      <c r="H155" s="198"/>
      <c r="I155" s="198"/>
      <c r="J155" s="149" t="s">
        <v>198</v>
      </c>
      <c r="K155" s="150">
        <v>22.76</v>
      </c>
      <c r="L155" s="191"/>
      <c r="M155" s="191"/>
      <c r="N155" s="191">
        <f t="shared" si="20"/>
        <v>0</v>
      </c>
      <c r="O155" s="192"/>
      <c r="P155" s="192"/>
      <c r="Q155" s="192"/>
      <c r="R155" s="142"/>
      <c r="T155" s="143" t="s">
        <v>5</v>
      </c>
      <c r="U155" s="40" t="s">
        <v>40</v>
      </c>
      <c r="V155" s="144">
        <v>0</v>
      </c>
      <c r="W155" s="144">
        <f t="shared" si="21"/>
        <v>0</v>
      </c>
      <c r="X155" s="144">
        <v>0.16625000000000001</v>
      </c>
      <c r="Y155" s="144">
        <f t="shared" si="22"/>
        <v>3.7838500000000006</v>
      </c>
      <c r="Z155" s="144">
        <v>0</v>
      </c>
      <c r="AA155" s="145">
        <f t="shared" si="23"/>
        <v>0</v>
      </c>
      <c r="AR155" s="18" t="s">
        <v>169</v>
      </c>
      <c r="AT155" s="18" t="s">
        <v>232</v>
      </c>
      <c r="AU155" s="18" t="s">
        <v>145</v>
      </c>
      <c r="AY155" s="18" t="s">
        <v>139</v>
      </c>
      <c r="BE155" s="146">
        <f t="shared" si="24"/>
        <v>0</v>
      </c>
      <c r="BF155" s="146">
        <f t="shared" si="25"/>
        <v>0</v>
      </c>
      <c r="BG155" s="146">
        <f t="shared" si="26"/>
        <v>0</v>
      </c>
      <c r="BH155" s="146">
        <f t="shared" si="27"/>
        <v>0</v>
      </c>
      <c r="BI155" s="146">
        <f t="shared" si="28"/>
        <v>0</v>
      </c>
      <c r="BJ155" s="18" t="s">
        <v>145</v>
      </c>
      <c r="BK155" s="146">
        <f t="shared" si="29"/>
        <v>0</v>
      </c>
      <c r="BL155" s="18" t="s">
        <v>144</v>
      </c>
      <c r="BM155" s="18" t="s">
        <v>255</v>
      </c>
    </row>
    <row r="156" spans="2:65" s="1" customFormat="1" ht="34.25" customHeight="1">
      <c r="B156" s="137"/>
      <c r="C156" s="138" t="s">
        <v>256</v>
      </c>
      <c r="D156" s="138" t="s">
        <v>140</v>
      </c>
      <c r="E156" s="139" t="s">
        <v>257</v>
      </c>
      <c r="F156" s="197" t="s">
        <v>258</v>
      </c>
      <c r="G156" s="197"/>
      <c r="H156" s="197"/>
      <c r="I156" s="197"/>
      <c r="J156" s="140" t="s">
        <v>198</v>
      </c>
      <c r="K156" s="141">
        <v>13.98</v>
      </c>
      <c r="L156" s="192"/>
      <c r="M156" s="192"/>
      <c r="N156" s="192">
        <f t="shared" si="20"/>
        <v>0</v>
      </c>
      <c r="O156" s="192"/>
      <c r="P156" s="192"/>
      <c r="Q156" s="192"/>
      <c r="R156" s="142"/>
      <c r="T156" s="143" t="s">
        <v>5</v>
      </c>
      <c r="U156" s="40" t="s">
        <v>40</v>
      </c>
      <c r="V156" s="144">
        <v>1.099</v>
      </c>
      <c r="W156" s="144">
        <f t="shared" si="21"/>
        <v>15.36402</v>
      </c>
      <c r="X156" s="144">
        <v>0.112</v>
      </c>
      <c r="Y156" s="144">
        <f t="shared" si="22"/>
        <v>1.56576</v>
      </c>
      <c r="Z156" s="144">
        <v>0</v>
      </c>
      <c r="AA156" s="145">
        <f t="shared" si="23"/>
        <v>0</v>
      </c>
      <c r="AR156" s="18" t="s">
        <v>144</v>
      </c>
      <c r="AT156" s="18" t="s">
        <v>140</v>
      </c>
      <c r="AU156" s="18" t="s">
        <v>145</v>
      </c>
      <c r="AY156" s="18" t="s">
        <v>139</v>
      </c>
      <c r="BE156" s="146">
        <f t="shared" si="24"/>
        <v>0</v>
      </c>
      <c r="BF156" s="146">
        <f t="shared" si="25"/>
        <v>0</v>
      </c>
      <c r="BG156" s="146">
        <f t="shared" si="26"/>
        <v>0</v>
      </c>
      <c r="BH156" s="146">
        <f t="shared" si="27"/>
        <v>0</v>
      </c>
      <c r="BI156" s="146">
        <f t="shared" si="28"/>
        <v>0</v>
      </c>
      <c r="BJ156" s="18" t="s">
        <v>145</v>
      </c>
      <c r="BK156" s="146">
        <f t="shared" si="29"/>
        <v>0</v>
      </c>
      <c r="BL156" s="18" t="s">
        <v>144</v>
      </c>
      <c r="BM156" s="18" t="s">
        <v>259</v>
      </c>
    </row>
    <row r="157" spans="2:65" s="1" customFormat="1" ht="22.75" customHeight="1">
      <c r="B157" s="137"/>
      <c r="C157" s="147" t="s">
        <v>260</v>
      </c>
      <c r="D157" s="147" t="s">
        <v>232</v>
      </c>
      <c r="E157" s="148" t="s">
        <v>261</v>
      </c>
      <c r="F157" s="198" t="s">
        <v>262</v>
      </c>
      <c r="G157" s="198"/>
      <c r="H157" s="198"/>
      <c r="I157" s="198"/>
      <c r="J157" s="149" t="s">
        <v>198</v>
      </c>
      <c r="K157" s="150">
        <v>14.12</v>
      </c>
      <c r="L157" s="191"/>
      <c r="M157" s="191"/>
      <c r="N157" s="191">
        <f t="shared" si="20"/>
        <v>0</v>
      </c>
      <c r="O157" s="192"/>
      <c r="P157" s="192"/>
      <c r="Q157" s="192"/>
      <c r="R157" s="142"/>
      <c r="T157" s="143" t="s">
        <v>5</v>
      </c>
      <c r="U157" s="40" t="s">
        <v>40</v>
      </c>
      <c r="V157" s="144">
        <v>0</v>
      </c>
      <c r="W157" s="144">
        <f t="shared" si="21"/>
        <v>0</v>
      </c>
      <c r="X157" s="144">
        <v>0.16625000000000001</v>
      </c>
      <c r="Y157" s="144">
        <f t="shared" si="22"/>
        <v>2.3474499999999998</v>
      </c>
      <c r="Z157" s="144">
        <v>0</v>
      </c>
      <c r="AA157" s="145">
        <f t="shared" si="23"/>
        <v>0</v>
      </c>
      <c r="AR157" s="18" t="s">
        <v>169</v>
      </c>
      <c r="AT157" s="18" t="s">
        <v>232</v>
      </c>
      <c r="AU157" s="18" t="s">
        <v>145</v>
      </c>
      <c r="AY157" s="18" t="s">
        <v>139</v>
      </c>
      <c r="BE157" s="146">
        <f t="shared" si="24"/>
        <v>0</v>
      </c>
      <c r="BF157" s="146">
        <f t="shared" si="25"/>
        <v>0</v>
      </c>
      <c r="BG157" s="146">
        <f t="shared" si="26"/>
        <v>0</v>
      </c>
      <c r="BH157" s="146">
        <f t="shared" si="27"/>
        <v>0</v>
      </c>
      <c r="BI157" s="146">
        <f t="shared" si="28"/>
        <v>0</v>
      </c>
      <c r="BJ157" s="18" t="s">
        <v>145</v>
      </c>
      <c r="BK157" s="146">
        <f t="shared" si="29"/>
        <v>0</v>
      </c>
      <c r="BL157" s="18" t="s">
        <v>144</v>
      </c>
      <c r="BM157" s="18" t="s">
        <v>263</v>
      </c>
    </row>
    <row r="158" spans="2:65" s="9" customFormat="1" ht="29.9" customHeight="1">
      <c r="B158" s="126"/>
      <c r="C158" s="127"/>
      <c r="D158" s="136" t="s">
        <v>114</v>
      </c>
      <c r="E158" s="136"/>
      <c r="F158" s="136"/>
      <c r="G158" s="136"/>
      <c r="H158" s="136"/>
      <c r="I158" s="136"/>
      <c r="J158" s="136"/>
      <c r="K158" s="136"/>
      <c r="L158" s="136"/>
      <c r="M158" s="136"/>
      <c r="N158" s="195">
        <f>BK158</f>
        <v>0</v>
      </c>
      <c r="O158" s="196"/>
      <c r="P158" s="196"/>
      <c r="Q158" s="196"/>
      <c r="R158" s="129"/>
      <c r="T158" s="130"/>
      <c r="U158" s="127"/>
      <c r="V158" s="127"/>
      <c r="W158" s="131">
        <f>SUM(W159:W166)</f>
        <v>20.386339999999997</v>
      </c>
      <c r="X158" s="127"/>
      <c r="Y158" s="131">
        <f>SUM(Y159:Y166)</f>
        <v>3.5519352</v>
      </c>
      <c r="Z158" s="127"/>
      <c r="AA158" s="132">
        <f>SUM(AA159:AA166)</f>
        <v>0</v>
      </c>
      <c r="AR158" s="133" t="s">
        <v>81</v>
      </c>
      <c r="AT158" s="134" t="s">
        <v>72</v>
      </c>
      <c r="AU158" s="134" t="s">
        <v>81</v>
      </c>
      <c r="AY158" s="133" t="s">
        <v>139</v>
      </c>
      <c r="BK158" s="135">
        <f>SUM(BK159:BK166)</f>
        <v>0</v>
      </c>
    </row>
    <row r="159" spans="2:65" s="1" customFormat="1" ht="14.4" customHeight="1">
      <c r="B159" s="137"/>
      <c r="C159" s="138" t="s">
        <v>264</v>
      </c>
      <c r="D159" s="138" t="s">
        <v>140</v>
      </c>
      <c r="E159" s="139" t="s">
        <v>265</v>
      </c>
      <c r="F159" s="197" t="s">
        <v>266</v>
      </c>
      <c r="G159" s="197"/>
      <c r="H159" s="197"/>
      <c r="I159" s="197"/>
      <c r="J159" s="140" t="s">
        <v>267</v>
      </c>
      <c r="K159" s="141">
        <v>2</v>
      </c>
      <c r="L159" s="192"/>
      <c r="M159" s="192"/>
      <c r="N159" s="192">
        <f t="shared" ref="N159:N166" si="30">ROUND(L159*K159,2)</f>
        <v>0</v>
      </c>
      <c r="O159" s="192"/>
      <c r="P159" s="192"/>
      <c r="Q159" s="192"/>
      <c r="R159" s="142"/>
      <c r="T159" s="143" t="s">
        <v>5</v>
      </c>
      <c r="U159" s="40" t="s">
        <v>40</v>
      </c>
      <c r="V159" s="144">
        <v>0</v>
      </c>
      <c r="W159" s="144">
        <f t="shared" ref="W159:W166" si="31">V159*K159</f>
        <v>0</v>
      </c>
      <c r="X159" s="144">
        <v>0</v>
      </c>
      <c r="Y159" s="144">
        <f t="shared" ref="Y159:Y166" si="32">X159*K159</f>
        <v>0</v>
      </c>
      <c r="Z159" s="144">
        <v>0</v>
      </c>
      <c r="AA159" s="145">
        <f t="shared" ref="AA159:AA166" si="33">Z159*K159</f>
        <v>0</v>
      </c>
      <c r="AR159" s="18" t="s">
        <v>144</v>
      </c>
      <c r="AT159" s="18" t="s">
        <v>140</v>
      </c>
      <c r="AU159" s="18" t="s">
        <v>145</v>
      </c>
      <c r="AY159" s="18" t="s">
        <v>139</v>
      </c>
      <c r="BE159" s="146">
        <f t="shared" ref="BE159:BE166" si="34">IF(U159="základná",N159,0)</f>
        <v>0</v>
      </c>
      <c r="BF159" s="146">
        <f t="shared" ref="BF159:BF166" si="35">IF(U159="znížená",N159,0)</f>
        <v>0</v>
      </c>
      <c r="BG159" s="146">
        <f t="shared" ref="BG159:BG166" si="36">IF(U159="zákl. prenesená",N159,0)</f>
        <v>0</v>
      </c>
      <c r="BH159" s="146">
        <f t="shared" ref="BH159:BH166" si="37">IF(U159="zníž. prenesená",N159,0)</f>
        <v>0</v>
      </c>
      <c r="BI159" s="146">
        <f t="shared" ref="BI159:BI166" si="38">IF(U159="nulová",N159,0)</f>
        <v>0</v>
      </c>
      <c r="BJ159" s="18" t="s">
        <v>145</v>
      </c>
      <c r="BK159" s="146">
        <f t="shared" ref="BK159:BK166" si="39">ROUND(L159*K159,2)</f>
        <v>0</v>
      </c>
      <c r="BL159" s="18" t="s">
        <v>144</v>
      </c>
      <c r="BM159" s="18" t="s">
        <v>268</v>
      </c>
    </row>
    <row r="160" spans="2:65" s="1" customFormat="1" ht="45.65" customHeight="1">
      <c r="B160" s="137"/>
      <c r="C160" s="147" t="s">
        <v>269</v>
      </c>
      <c r="D160" s="147" t="s">
        <v>232</v>
      </c>
      <c r="E160" s="148" t="s">
        <v>270</v>
      </c>
      <c r="F160" s="198" t="s">
        <v>271</v>
      </c>
      <c r="G160" s="198"/>
      <c r="H160" s="198"/>
      <c r="I160" s="198"/>
      <c r="J160" s="149" t="s">
        <v>267</v>
      </c>
      <c r="K160" s="150">
        <v>2</v>
      </c>
      <c r="L160" s="191"/>
      <c r="M160" s="191"/>
      <c r="N160" s="191">
        <f t="shared" si="30"/>
        <v>0</v>
      </c>
      <c r="O160" s="192"/>
      <c r="P160" s="192"/>
      <c r="Q160" s="192"/>
      <c r="R160" s="142"/>
      <c r="T160" s="143" t="s">
        <v>5</v>
      </c>
      <c r="U160" s="40" t="s">
        <v>40</v>
      </c>
      <c r="V160" s="144">
        <v>0</v>
      </c>
      <c r="W160" s="144">
        <f t="shared" si="31"/>
        <v>0</v>
      </c>
      <c r="X160" s="144">
        <v>0</v>
      </c>
      <c r="Y160" s="144">
        <f t="shared" si="32"/>
        <v>0</v>
      </c>
      <c r="Z160" s="144">
        <v>0</v>
      </c>
      <c r="AA160" s="145">
        <f t="shared" si="33"/>
        <v>0</v>
      </c>
      <c r="AR160" s="18" t="s">
        <v>169</v>
      </c>
      <c r="AT160" s="18" t="s">
        <v>232</v>
      </c>
      <c r="AU160" s="18" t="s">
        <v>145</v>
      </c>
      <c r="AY160" s="18" t="s">
        <v>139</v>
      </c>
      <c r="BE160" s="146">
        <f t="shared" si="34"/>
        <v>0</v>
      </c>
      <c r="BF160" s="146">
        <f t="shared" si="35"/>
        <v>0</v>
      </c>
      <c r="BG160" s="146">
        <f t="shared" si="36"/>
        <v>0</v>
      </c>
      <c r="BH160" s="146">
        <f t="shared" si="37"/>
        <v>0</v>
      </c>
      <c r="BI160" s="146">
        <f t="shared" si="38"/>
        <v>0</v>
      </c>
      <c r="BJ160" s="18" t="s">
        <v>145</v>
      </c>
      <c r="BK160" s="146">
        <f t="shared" si="39"/>
        <v>0</v>
      </c>
      <c r="BL160" s="18" t="s">
        <v>144</v>
      </c>
      <c r="BM160" s="18" t="s">
        <v>272</v>
      </c>
    </row>
    <row r="161" spans="2:65" s="1" customFormat="1" ht="45.65" customHeight="1">
      <c r="B161" s="137"/>
      <c r="C161" s="138" t="s">
        <v>273</v>
      </c>
      <c r="D161" s="138" t="s">
        <v>140</v>
      </c>
      <c r="E161" s="139" t="s">
        <v>274</v>
      </c>
      <c r="F161" s="197" t="s">
        <v>275</v>
      </c>
      <c r="G161" s="197"/>
      <c r="H161" s="197"/>
      <c r="I161" s="197"/>
      <c r="J161" s="140" t="s">
        <v>185</v>
      </c>
      <c r="K161" s="141">
        <v>18.7</v>
      </c>
      <c r="L161" s="192"/>
      <c r="M161" s="192"/>
      <c r="N161" s="192">
        <f t="shared" si="30"/>
        <v>0</v>
      </c>
      <c r="O161" s="192"/>
      <c r="P161" s="192"/>
      <c r="Q161" s="192"/>
      <c r="R161" s="142"/>
      <c r="T161" s="143" t="s">
        <v>5</v>
      </c>
      <c r="U161" s="40" t="s">
        <v>40</v>
      </c>
      <c r="V161" s="144">
        <v>0.13200000000000001</v>
      </c>
      <c r="W161" s="144">
        <f t="shared" si="31"/>
        <v>2.4683999999999999</v>
      </c>
      <c r="X161" s="144">
        <v>9.7930000000000003E-2</v>
      </c>
      <c r="Y161" s="144">
        <f t="shared" si="32"/>
        <v>1.831291</v>
      </c>
      <c r="Z161" s="144">
        <v>0</v>
      </c>
      <c r="AA161" s="145">
        <f t="shared" si="33"/>
        <v>0</v>
      </c>
      <c r="AR161" s="18" t="s">
        <v>144</v>
      </c>
      <c r="AT161" s="18" t="s">
        <v>140</v>
      </c>
      <c r="AU161" s="18" t="s">
        <v>145</v>
      </c>
      <c r="AY161" s="18" t="s">
        <v>139</v>
      </c>
      <c r="BE161" s="146">
        <f t="shared" si="34"/>
        <v>0</v>
      </c>
      <c r="BF161" s="146">
        <f t="shared" si="35"/>
        <v>0</v>
      </c>
      <c r="BG161" s="146">
        <f t="shared" si="36"/>
        <v>0</v>
      </c>
      <c r="BH161" s="146">
        <f t="shared" si="37"/>
        <v>0</v>
      </c>
      <c r="BI161" s="146">
        <f t="shared" si="38"/>
        <v>0</v>
      </c>
      <c r="BJ161" s="18" t="s">
        <v>145</v>
      </c>
      <c r="BK161" s="146">
        <f t="shared" si="39"/>
        <v>0</v>
      </c>
      <c r="BL161" s="18" t="s">
        <v>144</v>
      </c>
      <c r="BM161" s="18" t="s">
        <v>276</v>
      </c>
    </row>
    <row r="162" spans="2:65" s="1" customFormat="1" ht="22.75" customHeight="1">
      <c r="B162" s="137"/>
      <c r="C162" s="147" t="s">
        <v>277</v>
      </c>
      <c r="D162" s="147" t="s">
        <v>232</v>
      </c>
      <c r="E162" s="148" t="s">
        <v>278</v>
      </c>
      <c r="F162" s="198" t="s">
        <v>279</v>
      </c>
      <c r="G162" s="198"/>
      <c r="H162" s="198"/>
      <c r="I162" s="198"/>
      <c r="J162" s="149" t="s">
        <v>267</v>
      </c>
      <c r="K162" s="150">
        <v>14.85</v>
      </c>
      <c r="L162" s="191"/>
      <c r="M162" s="191"/>
      <c r="N162" s="191">
        <f t="shared" si="30"/>
        <v>0</v>
      </c>
      <c r="O162" s="192"/>
      <c r="P162" s="192"/>
      <c r="Q162" s="192"/>
      <c r="R162" s="142"/>
      <c r="T162" s="143" t="s">
        <v>5</v>
      </c>
      <c r="U162" s="40" t="s">
        <v>40</v>
      </c>
      <c r="V162" s="144">
        <v>0</v>
      </c>
      <c r="W162" s="144">
        <f t="shared" si="31"/>
        <v>0</v>
      </c>
      <c r="X162" s="144">
        <v>2.3E-2</v>
      </c>
      <c r="Y162" s="144">
        <f t="shared" si="32"/>
        <v>0.34154999999999996</v>
      </c>
      <c r="Z162" s="144">
        <v>0</v>
      </c>
      <c r="AA162" s="145">
        <f t="shared" si="33"/>
        <v>0</v>
      </c>
      <c r="AR162" s="18" t="s">
        <v>169</v>
      </c>
      <c r="AT162" s="18" t="s">
        <v>232</v>
      </c>
      <c r="AU162" s="18" t="s">
        <v>145</v>
      </c>
      <c r="AY162" s="18" t="s">
        <v>139</v>
      </c>
      <c r="BE162" s="146">
        <f t="shared" si="34"/>
        <v>0</v>
      </c>
      <c r="BF162" s="146">
        <f t="shared" si="35"/>
        <v>0</v>
      </c>
      <c r="BG162" s="146">
        <f t="shared" si="36"/>
        <v>0</v>
      </c>
      <c r="BH162" s="146">
        <f t="shared" si="37"/>
        <v>0</v>
      </c>
      <c r="BI162" s="146">
        <f t="shared" si="38"/>
        <v>0</v>
      </c>
      <c r="BJ162" s="18" t="s">
        <v>145</v>
      </c>
      <c r="BK162" s="146">
        <f t="shared" si="39"/>
        <v>0</v>
      </c>
      <c r="BL162" s="18" t="s">
        <v>144</v>
      </c>
      <c r="BM162" s="18" t="s">
        <v>280</v>
      </c>
    </row>
    <row r="163" spans="2:65" s="1" customFormat="1" ht="22.75" customHeight="1">
      <c r="B163" s="137"/>
      <c r="C163" s="147" t="s">
        <v>281</v>
      </c>
      <c r="D163" s="147" t="s">
        <v>232</v>
      </c>
      <c r="E163" s="148" t="s">
        <v>282</v>
      </c>
      <c r="F163" s="198" t="s">
        <v>283</v>
      </c>
      <c r="G163" s="198"/>
      <c r="H163" s="198"/>
      <c r="I163" s="198"/>
      <c r="J163" s="149" t="s">
        <v>267</v>
      </c>
      <c r="K163" s="150">
        <v>4.04</v>
      </c>
      <c r="L163" s="191"/>
      <c r="M163" s="191"/>
      <c r="N163" s="191">
        <f t="shared" si="30"/>
        <v>0</v>
      </c>
      <c r="O163" s="192"/>
      <c r="P163" s="192"/>
      <c r="Q163" s="192"/>
      <c r="R163" s="142"/>
      <c r="T163" s="143" t="s">
        <v>5</v>
      </c>
      <c r="U163" s="40" t="s">
        <v>40</v>
      </c>
      <c r="V163" s="144">
        <v>0</v>
      </c>
      <c r="W163" s="144">
        <f t="shared" si="31"/>
        <v>0</v>
      </c>
      <c r="X163" s="144">
        <v>6.5000000000000002E-2</v>
      </c>
      <c r="Y163" s="144">
        <f t="shared" si="32"/>
        <v>0.2626</v>
      </c>
      <c r="Z163" s="144">
        <v>0</v>
      </c>
      <c r="AA163" s="145">
        <f t="shared" si="33"/>
        <v>0</v>
      </c>
      <c r="AR163" s="18" t="s">
        <v>169</v>
      </c>
      <c r="AT163" s="18" t="s">
        <v>232</v>
      </c>
      <c r="AU163" s="18" t="s">
        <v>145</v>
      </c>
      <c r="AY163" s="18" t="s">
        <v>139</v>
      </c>
      <c r="BE163" s="146">
        <f t="shared" si="34"/>
        <v>0</v>
      </c>
      <c r="BF163" s="146">
        <f t="shared" si="35"/>
        <v>0</v>
      </c>
      <c r="BG163" s="146">
        <f t="shared" si="36"/>
        <v>0</v>
      </c>
      <c r="BH163" s="146">
        <f t="shared" si="37"/>
        <v>0</v>
      </c>
      <c r="BI163" s="146">
        <f t="shared" si="38"/>
        <v>0</v>
      </c>
      <c r="BJ163" s="18" t="s">
        <v>145</v>
      </c>
      <c r="BK163" s="146">
        <f t="shared" si="39"/>
        <v>0</v>
      </c>
      <c r="BL163" s="18" t="s">
        <v>144</v>
      </c>
      <c r="BM163" s="18" t="s">
        <v>284</v>
      </c>
    </row>
    <row r="164" spans="2:65" s="1" customFormat="1" ht="34.25" customHeight="1">
      <c r="B164" s="137"/>
      <c r="C164" s="138" t="s">
        <v>285</v>
      </c>
      <c r="D164" s="138" t="s">
        <v>140</v>
      </c>
      <c r="E164" s="139" t="s">
        <v>286</v>
      </c>
      <c r="F164" s="197" t="s">
        <v>287</v>
      </c>
      <c r="G164" s="197"/>
      <c r="H164" s="197"/>
      <c r="I164" s="197"/>
      <c r="J164" s="140" t="s">
        <v>143</v>
      </c>
      <c r="K164" s="141">
        <v>0.38</v>
      </c>
      <c r="L164" s="192"/>
      <c r="M164" s="192"/>
      <c r="N164" s="192">
        <f t="shared" si="30"/>
        <v>0</v>
      </c>
      <c r="O164" s="192"/>
      <c r="P164" s="192"/>
      <c r="Q164" s="192"/>
      <c r="R164" s="142"/>
      <c r="T164" s="143" t="s">
        <v>5</v>
      </c>
      <c r="U164" s="40" t="s">
        <v>40</v>
      </c>
      <c r="V164" s="144">
        <v>1.363</v>
      </c>
      <c r="W164" s="144">
        <f t="shared" si="31"/>
        <v>0.51793999999999996</v>
      </c>
      <c r="X164" s="144">
        <v>2.2010900000000002</v>
      </c>
      <c r="Y164" s="144">
        <f t="shared" si="32"/>
        <v>0.83641420000000011</v>
      </c>
      <c r="Z164" s="144">
        <v>0</v>
      </c>
      <c r="AA164" s="145">
        <f t="shared" si="33"/>
        <v>0</v>
      </c>
      <c r="AR164" s="18" t="s">
        <v>144</v>
      </c>
      <c r="AT164" s="18" t="s">
        <v>140</v>
      </c>
      <c r="AU164" s="18" t="s">
        <v>145</v>
      </c>
      <c r="AY164" s="18" t="s">
        <v>139</v>
      </c>
      <c r="BE164" s="146">
        <f t="shared" si="34"/>
        <v>0</v>
      </c>
      <c r="BF164" s="146">
        <f t="shared" si="35"/>
        <v>0</v>
      </c>
      <c r="BG164" s="146">
        <f t="shared" si="36"/>
        <v>0</v>
      </c>
      <c r="BH164" s="146">
        <f t="shared" si="37"/>
        <v>0</v>
      </c>
      <c r="BI164" s="146">
        <f t="shared" si="38"/>
        <v>0</v>
      </c>
      <c r="BJ164" s="18" t="s">
        <v>145</v>
      </c>
      <c r="BK164" s="146">
        <f t="shared" si="39"/>
        <v>0</v>
      </c>
      <c r="BL164" s="18" t="s">
        <v>144</v>
      </c>
      <c r="BM164" s="18" t="s">
        <v>288</v>
      </c>
    </row>
    <row r="165" spans="2:65" s="1" customFormat="1" ht="45.65" customHeight="1">
      <c r="B165" s="137"/>
      <c r="C165" s="138" t="s">
        <v>289</v>
      </c>
      <c r="D165" s="138" t="s">
        <v>140</v>
      </c>
      <c r="E165" s="139" t="s">
        <v>290</v>
      </c>
      <c r="F165" s="197" t="s">
        <v>291</v>
      </c>
      <c r="G165" s="197"/>
      <c r="H165" s="197"/>
      <c r="I165" s="197"/>
      <c r="J165" s="140" t="s">
        <v>267</v>
      </c>
      <c r="K165" s="141">
        <v>24</v>
      </c>
      <c r="L165" s="192"/>
      <c r="M165" s="192"/>
      <c r="N165" s="192">
        <f t="shared" si="30"/>
        <v>0</v>
      </c>
      <c r="O165" s="192"/>
      <c r="P165" s="192"/>
      <c r="Q165" s="192"/>
      <c r="R165" s="142"/>
      <c r="T165" s="143" t="s">
        <v>5</v>
      </c>
      <c r="U165" s="40" t="s">
        <v>40</v>
      </c>
      <c r="V165" s="144">
        <v>0.72499999999999998</v>
      </c>
      <c r="W165" s="144">
        <f t="shared" si="31"/>
        <v>17.399999999999999</v>
      </c>
      <c r="X165" s="144">
        <v>6.7000000000000002E-4</v>
      </c>
      <c r="Y165" s="144">
        <f t="shared" si="32"/>
        <v>1.6080000000000001E-2</v>
      </c>
      <c r="Z165" s="144">
        <v>0</v>
      </c>
      <c r="AA165" s="145">
        <f t="shared" si="33"/>
        <v>0</v>
      </c>
      <c r="AR165" s="18" t="s">
        <v>144</v>
      </c>
      <c r="AT165" s="18" t="s">
        <v>140</v>
      </c>
      <c r="AU165" s="18" t="s">
        <v>145</v>
      </c>
      <c r="AY165" s="18" t="s">
        <v>139</v>
      </c>
      <c r="BE165" s="146">
        <f t="shared" si="34"/>
        <v>0</v>
      </c>
      <c r="BF165" s="146">
        <f t="shared" si="35"/>
        <v>0</v>
      </c>
      <c r="BG165" s="146">
        <f t="shared" si="36"/>
        <v>0</v>
      </c>
      <c r="BH165" s="146">
        <f t="shared" si="37"/>
        <v>0</v>
      </c>
      <c r="BI165" s="146">
        <f t="shared" si="38"/>
        <v>0</v>
      </c>
      <c r="BJ165" s="18" t="s">
        <v>145</v>
      </c>
      <c r="BK165" s="146">
        <f t="shared" si="39"/>
        <v>0</v>
      </c>
      <c r="BL165" s="18" t="s">
        <v>144</v>
      </c>
      <c r="BM165" s="18" t="s">
        <v>292</v>
      </c>
    </row>
    <row r="166" spans="2:65" s="1" customFormat="1" ht="34.25" customHeight="1">
      <c r="B166" s="137"/>
      <c r="C166" s="147" t="s">
        <v>293</v>
      </c>
      <c r="D166" s="147" t="s">
        <v>232</v>
      </c>
      <c r="E166" s="148" t="s">
        <v>294</v>
      </c>
      <c r="F166" s="198" t="s">
        <v>295</v>
      </c>
      <c r="G166" s="198"/>
      <c r="H166" s="198"/>
      <c r="I166" s="198"/>
      <c r="J166" s="149" t="s">
        <v>267</v>
      </c>
      <c r="K166" s="150">
        <v>24</v>
      </c>
      <c r="L166" s="191"/>
      <c r="M166" s="191"/>
      <c r="N166" s="191">
        <f t="shared" si="30"/>
        <v>0</v>
      </c>
      <c r="O166" s="192"/>
      <c r="P166" s="192"/>
      <c r="Q166" s="192"/>
      <c r="R166" s="142"/>
      <c r="T166" s="143" t="s">
        <v>5</v>
      </c>
      <c r="U166" s="40" t="s">
        <v>40</v>
      </c>
      <c r="V166" s="144">
        <v>0</v>
      </c>
      <c r="W166" s="144">
        <f t="shared" si="31"/>
        <v>0</v>
      </c>
      <c r="X166" s="144">
        <v>1.0999999999999999E-2</v>
      </c>
      <c r="Y166" s="144">
        <f t="shared" si="32"/>
        <v>0.26400000000000001</v>
      </c>
      <c r="Z166" s="144">
        <v>0</v>
      </c>
      <c r="AA166" s="145">
        <f t="shared" si="33"/>
        <v>0</v>
      </c>
      <c r="AR166" s="18" t="s">
        <v>169</v>
      </c>
      <c r="AT166" s="18" t="s">
        <v>232</v>
      </c>
      <c r="AU166" s="18" t="s">
        <v>145</v>
      </c>
      <c r="AY166" s="18" t="s">
        <v>139</v>
      </c>
      <c r="BE166" s="146">
        <f t="shared" si="34"/>
        <v>0</v>
      </c>
      <c r="BF166" s="146">
        <f t="shared" si="35"/>
        <v>0</v>
      </c>
      <c r="BG166" s="146">
        <f t="shared" si="36"/>
        <v>0</v>
      </c>
      <c r="BH166" s="146">
        <f t="shared" si="37"/>
        <v>0</v>
      </c>
      <c r="BI166" s="146">
        <f t="shared" si="38"/>
        <v>0</v>
      </c>
      <c r="BJ166" s="18" t="s">
        <v>145</v>
      </c>
      <c r="BK166" s="146">
        <f t="shared" si="39"/>
        <v>0</v>
      </c>
      <c r="BL166" s="18" t="s">
        <v>144</v>
      </c>
      <c r="BM166" s="18" t="s">
        <v>296</v>
      </c>
    </row>
    <row r="167" spans="2:65" s="9" customFormat="1" ht="29.9" customHeight="1">
      <c r="B167" s="126"/>
      <c r="C167" s="127"/>
      <c r="D167" s="136" t="s">
        <v>115</v>
      </c>
      <c r="E167" s="136"/>
      <c r="F167" s="136"/>
      <c r="G167" s="136"/>
      <c r="H167" s="136"/>
      <c r="I167" s="136"/>
      <c r="J167" s="136"/>
      <c r="K167" s="136"/>
      <c r="L167" s="136"/>
      <c r="M167" s="136"/>
      <c r="N167" s="195">
        <f>BK167</f>
        <v>0</v>
      </c>
      <c r="O167" s="196"/>
      <c r="P167" s="196"/>
      <c r="Q167" s="196"/>
      <c r="R167" s="129"/>
      <c r="T167" s="130"/>
      <c r="U167" s="127"/>
      <c r="V167" s="127"/>
      <c r="W167" s="131">
        <f>W168</f>
        <v>56.864640299999998</v>
      </c>
      <c r="X167" s="127"/>
      <c r="Y167" s="131">
        <f>Y168</f>
        <v>0</v>
      </c>
      <c r="Z167" s="127"/>
      <c r="AA167" s="132">
        <f>AA168</f>
        <v>0</v>
      </c>
      <c r="AR167" s="133" t="s">
        <v>81</v>
      </c>
      <c r="AT167" s="134" t="s">
        <v>72</v>
      </c>
      <c r="AU167" s="134" t="s">
        <v>81</v>
      </c>
      <c r="AY167" s="133" t="s">
        <v>139</v>
      </c>
      <c r="BK167" s="135">
        <f>BK168</f>
        <v>0</v>
      </c>
    </row>
    <row r="168" spans="2:65" s="1" customFormat="1" ht="34.25" customHeight="1">
      <c r="B168" s="137"/>
      <c r="C168" s="138" t="s">
        <v>297</v>
      </c>
      <c r="D168" s="138" t="s">
        <v>140</v>
      </c>
      <c r="E168" s="139" t="s">
        <v>298</v>
      </c>
      <c r="F168" s="197" t="s">
        <v>299</v>
      </c>
      <c r="G168" s="197"/>
      <c r="H168" s="197"/>
      <c r="I168" s="197"/>
      <c r="J168" s="140" t="s">
        <v>176</v>
      </c>
      <c r="K168" s="141">
        <v>63.33</v>
      </c>
      <c r="L168" s="192"/>
      <c r="M168" s="192"/>
      <c r="N168" s="192">
        <f>ROUND(L168*K168,2)</f>
        <v>0</v>
      </c>
      <c r="O168" s="192"/>
      <c r="P168" s="192"/>
      <c r="Q168" s="192"/>
      <c r="R168" s="142"/>
      <c r="T168" s="143" t="s">
        <v>5</v>
      </c>
      <c r="U168" s="40" t="s">
        <v>40</v>
      </c>
      <c r="V168" s="144">
        <v>0.89790999999999999</v>
      </c>
      <c r="W168" s="144">
        <f>V168*K168</f>
        <v>56.864640299999998</v>
      </c>
      <c r="X168" s="144">
        <v>0</v>
      </c>
      <c r="Y168" s="144">
        <f>X168*K168</f>
        <v>0</v>
      </c>
      <c r="Z168" s="144">
        <v>0</v>
      </c>
      <c r="AA168" s="145">
        <f>Z168*K168</f>
        <v>0</v>
      </c>
      <c r="AR168" s="18" t="s">
        <v>144</v>
      </c>
      <c r="AT168" s="18" t="s">
        <v>140</v>
      </c>
      <c r="AU168" s="18" t="s">
        <v>145</v>
      </c>
      <c r="AY168" s="18" t="s">
        <v>139</v>
      </c>
      <c r="BE168" s="146">
        <f>IF(U168="základná",N168,0)</f>
        <v>0</v>
      </c>
      <c r="BF168" s="146">
        <f>IF(U168="znížená",N168,0)</f>
        <v>0</v>
      </c>
      <c r="BG168" s="146">
        <f>IF(U168="zákl. prenesená",N168,0)</f>
        <v>0</v>
      </c>
      <c r="BH168" s="146">
        <f>IF(U168="zníž. prenesená",N168,0)</f>
        <v>0</v>
      </c>
      <c r="BI168" s="146">
        <f>IF(U168="nulová",N168,0)</f>
        <v>0</v>
      </c>
      <c r="BJ168" s="18" t="s">
        <v>145</v>
      </c>
      <c r="BK168" s="146">
        <f>ROUND(L168*K168,2)</f>
        <v>0</v>
      </c>
      <c r="BL168" s="18" t="s">
        <v>144</v>
      </c>
      <c r="BM168" s="18" t="s">
        <v>300</v>
      </c>
    </row>
    <row r="169" spans="2:65" s="9" customFormat="1" ht="37.4" customHeight="1">
      <c r="B169" s="126"/>
      <c r="C169" s="127"/>
      <c r="D169" s="128" t="s">
        <v>116</v>
      </c>
      <c r="E169" s="128"/>
      <c r="F169" s="128"/>
      <c r="G169" s="128"/>
      <c r="H169" s="128"/>
      <c r="I169" s="128"/>
      <c r="J169" s="128"/>
      <c r="K169" s="128"/>
      <c r="L169" s="128"/>
      <c r="M169" s="128"/>
      <c r="N169" s="199">
        <f>BK169</f>
        <v>0</v>
      </c>
      <c r="O169" s="200"/>
      <c r="P169" s="200"/>
      <c r="Q169" s="200"/>
      <c r="R169" s="129"/>
      <c r="T169" s="130"/>
      <c r="U169" s="127"/>
      <c r="V169" s="127"/>
      <c r="W169" s="131">
        <f>W170+W174+W179+W185</f>
        <v>402.72061280000003</v>
      </c>
      <c r="X169" s="127"/>
      <c r="Y169" s="131">
        <f>Y170+Y174+Y179+Y185</f>
        <v>41.583076379685998</v>
      </c>
      <c r="Z169" s="127"/>
      <c r="AA169" s="132">
        <f>AA170+AA174+AA179+AA185</f>
        <v>0</v>
      </c>
      <c r="AR169" s="133" t="s">
        <v>145</v>
      </c>
      <c r="AT169" s="134" t="s">
        <v>72</v>
      </c>
      <c r="AU169" s="134" t="s">
        <v>73</v>
      </c>
      <c r="AY169" s="133" t="s">
        <v>139</v>
      </c>
      <c r="BK169" s="135">
        <f>BK170+BK174+BK179+BK185</f>
        <v>0</v>
      </c>
    </row>
    <row r="170" spans="2:65" s="9" customFormat="1" ht="19.899999999999999" customHeight="1">
      <c r="B170" s="126"/>
      <c r="C170" s="127"/>
      <c r="D170" s="136" t="s">
        <v>117</v>
      </c>
      <c r="E170" s="136"/>
      <c r="F170" s="136"/>
      <c r="G170" s="136"/>
      <c r="H170" s="136"/>
      <c r="I170" s="136"/>
      <c r="J170" s="136"/>
      <c r="K170" s="136"/>
      <c r="L170" s="136"/>
      <c r="M170" s="136"/>
      <c r="N170" s="193">
        <f>BK170</f>
        <v>0</v>
      </c>
      <c r="O170" s="194"/>
      <c r="P170" s="194"/>
      <c r="Q170" s="194"/>
      <c r="R170" s="129"/>
      <c r="T170" s="130"/>
      <c r="U170" s="127"/>
      <c r="V170" s="127"/>
      <c r="W170" s="131">
        <f>SUM(W171:W173)</f>
        <v>0.60943650000000005</v>
      </c>
      <c r="X170" s="127"/>
      <c r="Y170" s="131">
        <f>SUM(Y171:Y173)</f>
        <v>1.0364E-2</v>
      </c>
      <c r="Z170" s="127"/>
      <c r="AA170" s="132">
        <f>SUM(AA171:AA173)</f>
        <v>0</v>
      </c>
      <c r="AR170" s="133" t="s">
        <v>145</v>
      </c>
      <c r="AT170" s="134" t="s">
        <v>72</v>
      </c>
      <c r="AU170" s="134" t="s">
        <v>81</v>
      </c>
      <c r="AY170" s="133" t="s">
        <v>139</v>
      </c>
      <c r="BK170" s="135">
        <f>SUM(BK171:BK173)</f>
        <v>0</v>
      </c>
    </row>
    <row r="171" spans="2:65" s="1" customFormat="1" ht="22.75" customHeight="1">
      <c r="B171" s="137"/>
      <c r="C171" s="138" t="s">
        <v>301</v>
      </c>
      <c r="D171" s="138" t="s">
        <v>140</v>
      </c>
      <c r="E171" s="139" t="s">
        <v>302</v>
      </c>
      <c r="F171" s="197" t="s">
        <v>303</v>
      </c>
      <c r="G171" s="197"/>
      <c r="H171" s="197"/>
      <c r="I171" s="197"/>
      <c r="J171" s="140" t="s">
        <v>198</v>
      </c>
      <c r="K171" s="141">
        <v>22.53</v>
      </c>
      <c r="L171" s="192"/>
      <c r="M171" s="192"/>
      <c r="N171" s="192">
        <f>ROUND(L171*K171,2)</f>
        <v>0</v>
      </c>
      <c r="O171" s="192"/>
      <c r="P171" s="192"/>
      <c r="Q171" s="192"/>
      <c r="R171" s="142"/>
      <c r="T171" s="143" t="s">
        <v>5</v>
      </c>
      <c r="U171" s="40" t="s">
        <v>40</v>
      </c>
      <c r="V171" s="144">
        <v>2.7050000000000001E-2</v>
      </c>
      <c r="W171" s="144">
        <f>V171*K171</f>
        <v>0.60943650000000005</v>
      </c>
      <c r="X171" s="144">
        <v>0</v>
      </c>
      <c r="Y171" s="144">
        <f>X171*K171</f>
        <v>0</v>
      </c>
      <c r="Z171" s="144">
        <v>0</v>
      </c>
      <c r="AA171" s="145">
        <f>Z171*K171</f>
        <v>0</v>
      </c>
      <c r="AR171" s="18" t="s">
        <v>204</v>
      </c>
      <c r="AT171" s="18" t="s">
        <v>140</v>
      </c>
      <c r="AU171" s="18" t="s">
        <v>145</v>
      </c>
      <c r="AY171" s="18" t="s">
        <v>139</v>
      </c>
      <c r="BE171" s="146">
        <f>IF(U171="základná",N171,0)</f>
        <v>0</v>
      </c>
      <c r="BF171" s="146">
        <f>IF(U171="znížená",N171,0)</f>
        <v>0</v>
      </c>
      <c r="BG171" s="146">
        <f>IF(U171="zákl. prenesená",N171,0)</f>
        <v>0</v>
      </c>
      <c r="BH171" s="146">
        <f>IF(U171="zníž. prenesená",N171,0)</f>
        <v>0</v>
      </c>
      <c r="BI171" s="146">
        <f>IF(U171="nulová",N171,0)</f>
        <v>0</v>
      </c>
      <c r="BJ171" s="18" t="s">
        <v>145</v>
      </c>
      <c r="BK171" s="146">
        <f>ROUND(L171*K171,2)</f>
        <v>0</v>
      </c>
      <c r="BL171" s="18" t="s">
        <v>204</v>
      </c>
      <c r="BM171" s="18" t="s">
        <v>304</v>
      </c>
    </row>
    <row r="172" spans="2:65" s="1" customFormat="1" ht="14.4" customHeight="1">
      <c r="B172" s="137"/>
      <c r="C172" s="147" t="s">
        <v>305</v>
      </c>
      <c r="D172" s="147" t="s">
        <v>232</v>
      </c>
      <c r="E172" s="148" t="s">
        <v>306</v>
      </c>
      <c r="F172" s="198" t="s">
        <v>307</v>
      </c>
      <c r="G172" s="198"/>
      <c r="H172" s="198"/>
      <c r="I172" s="198"/>
      <c r="J172" s="149" t="s">
        <v>198</v>
      </c>
      <c r="K172" s="150">
        <v>25.91</v>
      </c>
      <c r="L172" s="191"/>
      <c r="M172" s="191"/>
      <c r="N172" s="191">
        <f>ROUND(L172*K172,2)</f>
        <v>0</v>
      </c>
      <c r="O172" s="192"/>
      <c r="P172" s="192"/>
      <c r="Q172" s="192"/>
      <c r="R172" s="142"/>
      <c r="T172" s="143" t="s">
        <v>5</v>
      </c>
      <c r="U172" s="40" t="s">
        <v>40</v>
      </c>
      <c r="V172" s="144">
        <v>0</v>
      </c>
      <c r="W172" s="144">
        <f>V172*K172</f>
        <v>0</v>
      </c>
      <c r="X172" s="144">
        <v>4.0000000000000002E-4</v>
      </c>
      <c r="Y172" s="144">
        <f>X172*K172</f>
        <v>1.0364E-2</v>
      </c>
      <c r="Z172" s="144">
        <v>0</v>
      </c>
      <c r="AA172" s="145">
        <f>Z172*K172</f>
        <v>0</v>
      </c>
      <c r="AR172" s="18" t="s">
        <v>269</v>
      </c>
      <c r="AT172" s="18" t="s">
        <v>232</v>
      </c>
      <c r="AU172" s="18" t="s">
        <v>145</v>
      </c>
      <c r="AY172" s="18" t="s">
        <v>139</v>
      </c>
      <c r="BE172" s="146">
        <f>IF(U172="základná",N172,0)</f>
        <v>0</v>
      </c>
      <c r="BF172" s="146">
        <f>IF(U172="znížená",N172,0)</f>
        <v>0</v>
      </c>
      <c r="BG172" s="146">
        <f>IF(U172="zákl. prenesená",N172,0)</f>
        <v>0</v>
      </c>
      <c r="BH172" s="146">
        <f>IF(U172="zníž. prenesená",N172,0)</f>
        <v>0</v>
      </c>
      <c r="BI172" s="146">
        <f>IF(U172="nulová",N172,0)</f>
        <v>0</v>
      </c>
      <c r="BJ172" s="18" t="s">
        <v>145</v>
      </c>
      <c r="BK172" s="146">
        <f>ROUND(L172*K172,2)</f>
        <v>0</v>
      </c>
      <c r="BL172" s="18" t="s">
        <v>204</v>
      </c>
      <c r="BM172" s="18" t="s">
        <v>308</v>
      </c>
    </row>
    <row r="173" spans="2:65" s="1" customFormat="1" ht="22.75" customHeight="1">
      <c r="B173" s="137"/>
      <c r="C173" s="138" t="s">
        <v>309</v>
      </c>
      <c r="D173" s="138" t="s">
        <v>140</v>
      </c>
      <c r="E173" s="139" t="s">
        <v>310</v>
      </c>
      <c r="F173" s="197" t="s">
        <v>311</v>
      </c>
      <c r="G173" s="197"/>
      <c r="H173" s="197"/>
      <c r="I173" s="197"/>
      <c r="J173" s="140" t="s">
        <v>312</v>
      </c>
      <c r="K173" s="141">
        <v>0.44</v>
      </c>
      <c r="L173" s="192"/>
      <c r="M173" s="192"/>
      <c r="N173" s="192">
        <f>ROUND(L173*K173,2)</f>
        <v>0</v>
      </c>
      <c r="O173" s="192"/>
      <c r="P173" s="192"/>
      <c r="Q173" s="192"/>
      <c r="R173" s="142"/>
      <c r="T173" s="143" t="s">
        <v>5</v>
      </c>
      <c r="U173" s="40" t="s">
        <v>40</v>
      </c>
      <c r="V173" s="144">
        <v>0</v>
      </c>
      <c r="W173" s="144">
        <f>V173*K173</f>
        <v>0</v>
      </c>
      <c r="X173" s="144">
        <v>0</v>
      </c>
      <c r="Y173" s="144">
        <f>X173*K173</f>
        <v>0</v>
      </c>
      <c r="Z173" s="144">
        <v>0</v>
      </c>
      <c r="AA173" s="145">
        <f>Z173*K173</f>
        <v>0</v>
      </c>
      <c r="AR173" s="18" t="s">
        <v>144</v>
      </c>
      <c r="AT173" s="18" t="s">
        <v>140</v>
      </c>
      <c r="AU173" s="18" t="s">
        <v>145</v>
      </c>
      <c r="AY173" s="18" t="s">
        <v>139</v>
      </c>
      <c r="BE173" s="146">
        <f>IF(U173="základná",N173,0)</f>
        <v>0</v>
      </c>
      <c r="BF173" s="146">
        <f>IF(U173="znížená",N173,0)</f>
        <v>0</v>
      </c>
      <c r="BG173" s="146">
        <f>IF(U173="zákl. prenesená",N173,0)</f>
        <v>0</v>
      </c>
      <c r="BH173" s="146">
        <f>IF(U173="zníž. prenesená",N173,0)</f>
        <v>0</v>
      </c>
      <c r="BI173" s="146">
        <f>IF(U173="nulová",N173,0)</f>
        <v>0</v>
      </c>
      <c r="BJ173" s="18" t="s">
        <v>145</v>
      </c>
      <c r="BK173" s="146">
        <f>ROUND(L173*K173,2)</f>
        <v>0</v>
      </c>
      <c r="BL173" s="18" t="s">
        <v>144</v>
      </c>
      <c r="BM173" s="18" t="s">
        <v>313</v>
      </c>
    </row>
    <row r="174" spans="2:65" s="9" customFormat="1" ht="29.9" customHeight="1">
      <c r="B174" s="126"/>
      <c r="C174" s="127"/>
      <c r="D174" s="136" t="s">
        <v>118</v>
      </c>
      <c r="E174" s="136"/>
      <c r="F174" s="136"/>
      <c r="G174" s="136"/>
      <c r="H174" s="136"/>
      <c r="I174" s="136"/>
      <c r="J174" s="136"/>
      <c r="K174" s="136"/>
      <c r="L174" s="136"/>
      <c r="M174" s="136"/>
      <c r="N174" s="195">
        <f>BK174</f>
        <v>0</v>
      </c>
      <c r="O174" s="196"/>
      <c r="P174" s="196"/>
      <c r="Q174" s="196"/>
      <c r="R174" s="129"/>
      <c r="T174" s="130"/>
      <c r="U174" s="127"/>
      <c r="V174" s="127"/>
      <c r="W174" s="131">
        <f>SUM(W175:W178)</f>
        <v>19.9304305</v>
      </c>
      <c r="X174" s="127"/>
      <c r="Y174" s="131">
        <f>SUM(Y175:Y178)</f>
        <v>0.18631519999999999</v>
      </c>
      <c r="Z174" s="127"/>
      <c r="AA174" s="132">
        <f>SUM(AA175:AA178)</f>
        <v>0</v>
      </c>
      <c r="AR174" s="133" t="s">
        <v>145</v>
      </c>
      <c r="AT174" s="134" t="s">
        <v>72</v>
      </c>
      <c r="AU174" s="134" t="s">
        <v>81</v>
      </c>
      <c r="AY174" s="133" t="s">
        <v>139</v>
      </c>
      <c r="BK174" s="135">
        <f>SUM(BK175:BK178)</f>
        <v>0</v>
      </c>
    </row>
    <row r="175" spans="2:65" s="1" customFormat="1" ht="34.25" customHeight="1">
      <c r="B175" s="137"/>
      <c r="C175" s="138" t="s">
        <v>314</v>
      </c>
      <c r="D175" s="138" t="s">
        <v>140</v>
      </c>
      <c r="E175" s="139" t="s">
        <v>315</v>
      </c>
      <c r="F175" s="197" t="s">
        <v>316</v>
      </c>
      <c r="G175" s="197"/>
      <c r="H175" s="197"/>
      <c r="I175" s="197"/>
      <c r="J175" s="140" t="s">
        <v>198</v>
      </c>
      <c r="K175" s="141">
        <v>14.85</v>
      </c>
      <c r="L175" s="192"/>
      <c r="M175" s="192"/>
      <c r="N175" s="192">
        <f>ROUND(L175*K175,2)</f>
        <v>0</v>
      </c>
      <c r="O175" s="192"/>
      <c r="P175" s="192"/>
      <c r="Q175" s="192"/>
      <c r="R175" s="142"/>
      <c r="T175" s="143" t="s">
        <v>5</v>
      </c>
      <c r="U175" s="40" t="s">
        <v>40</v>
      </c>
      <c r="V175" s="144">
        <v>0.67693000000000003</v>
      </c>
      <c r="W175" s="144">
        <f>V175*K175</f>
        <v>10.052410500000001</v>
      </c>
      <c r="X175" s="144">
        <v>1.0460000000000001E-2</v>
      </c>
      <c r="Y175" s="144">
        <f>X175*K175</f>
        <v>0.155331</v>
      </c>
      <c r="Z175" s="144">
        <v>0</v>
      </c>
      <c r="AA175" s="145">
        <f>Z175*K175</f>
        <v>0</v>
      </c>
      <c r="AR175" s="18" t="s">
        <v>204</v>
      </c>
      <c r="AT175" s="18" t="s">
        <v>140</v>
      </c>
      <c r="AU175" s="18" t="s">
        <v>145</v>
      </c>
      <c r="AY175" s="18" t="s">
        <v>139</v>
      </c>
      <c r="BE175" s="146">
        <f>IF(U175="základná",N175,0)</f>
        <v>0</v>
      </c>
      <c r="BF175" s="146">
        <f>IF(U175="znížená",N175,0)</f>
        <v>0</v>
      </c>
      <c r="BG175" s="146">
        <f>IF(U175="zákl. prenesená",N175,0)</f>
        <v>0</v>
      </c>
      <c r="BH175" s="146">
        <f>IF(U175="zníž. prenesená",N175,0)</f>
        <v>0</v>
      </c>
      <c r="BI175" s="146">
        <f>IF(U175="nulová",N175,0)</f>
        <v>0</v>
      </c>
      <c r="BJ175" s="18" t="s">
        <v>145</v>
      </c>
      <c r="BK175" s="146">
        <f>ROUND(L175*K175,2)</f>
        <v>0</v>
      </c>
      <c r="BL175" s="18" t="s">
        <v>204</v>
      </c>
      <c r="BM175" s="18" t="s">
        <v>317</v>
      </c>
    </row>
    <row r="176" spans="2:65" s="1" customFormat="1" ht="34.25" customHeight="1">
      <c r="B176" s="137"/>
      <c r="C176" s="138" t="s">
        <v>318</v>
      </c>
      <c r="D176" s="138" t="s">
        <v>140</v>
      </c>
      <c r="E176" s="139" t="s">
        <v>319</v>
      </c>
      <c r="F176" s="197" t="s">
        <v>320</v>
      </c>
      <c r="G176" s="197"/>
      <c r="H176" s="197"/>
      <c r="I176" s="197"/>
      <c r="J176" s="140" t="s">
        <v>185</v>
      </c>
      <c r="K176" s="141">
        <v>6.54</v>
      </c>
      <c r="L176" s="192"/>
      <c r="M176" s="192"/>
      <c r="N176" s="192">
        <f>ROUND(L176*K176,2)</f>
        <v>0</v>
      </c>
      <c r="O176" s="192"/>
      <c r="P176" s="192"/>
      <c r="Q176" s="192"/>
      <c r="R176" s="142"/>
      <c r="T176" s="143" t="s">
        <v>5</v>
      </c>
      <c r="U176" s="40" t="s">
        <v>40</v>
      </c>
      <c r="V176" s="144">
        <v>0.90600000000000003</v>
      </c>
      <c r="W176" s="144">
        <f>V176*K176</f>
        <v>5.9252400000000005</v>
      </c>
      <c r="X176" s="144">
        <v>2.47E-3</v>
      </c>
      <c r="Y176" s="144">
        <f>X176*K176</f>
        <v>1.6153799999999999E-2</v>
      </c>
      <c r="Z176" s="144">
        <v>0</v>
      </c>
      <c r="AA176" s="145">
        <f>Z176*K176</f>
        <v>0</v>
      </c>
      <c r="AR176" s="18" t="s">
        <v>204</v>
      </c>
      <c r="AT176" s="18" t="s">
        <v>140</v>
      </c>
      <c r="AU176" s="18" t="s">
        <v>145</v>
      </c>
      <c r="AY176" s="18" t="s">
        <v>139</v>
      </c>
      <c r="BE176" s="146">
        <f>IF(U176="základná",N176,0)</f>
        <v>0</v>
      </c>
      <c r="BF176" s="146">
        <f>IF(U176="znížená",N176,0)</f>
        <v>0</v>
      </c>
      <c r="BG176" s="146">
        <f>IF(U176="zákl. prenesená",N176,0)</f>
        <v>0</v>
      </c>
      <c r="BH176" s="146">
        <f>IF(U176="zníž. prenesená",N176,0)</f>
        <v>0</v>
      </c>
      <c r="BI176" s="146">
        <f>IF(U176="nulová",N176,0)</f>
        <v>0</v>
      </c>
      <c r="BJ176" s="18" t="s">
        <v>145</v>
      </c>
      <c r="BK176" s="146">
        <f>ROUND(L176*K176,2)</f>
        <v>0</v>
      </c>
      <c r="BL176" s="18" t="s">
        <v>204</v>
      </c>
      <c r="BM176" s="18" t="s">
        <v>321</v>
      </c>
    </row>
    <row r="177" spans="2:65" s="1" customFormat="1" ht="34.25" customHeight="1">
      <c r="B177" s="137"/>
      <c r="C177" s="138" t="s">
        <v>322</v>
      </c>
      <c r="D177" s="138" t="s">
        <v>140</v>
      </c>
      <c r="E177" s="139" t="s">
        <v>323</v>
      </c>
      <c r="F177" s="197" t="s">
        <v>324</v>
      </c>
      <c r="G177" s="197"/>
      <c r="H177" s="197"/>
      <c r="I177" s="197"/>
      <c r="J177" s="140" t="s">
        <v>185</v>
      </c>
      <c r="K177" s="141">
        <v>5.98</v>
      </c>
      <c r="L177" s="192"/>
      <c r="M177" s="192"/>
      <c r="N177" s="192">
        <f>ROUND(L177*K177,2)</f>
        <v>0</v>
      </c>
      <c r="O177" s="192"/>
      <c r="P177" s="192"/>
      <c r="Q177" s="192"/>
      <c r="R177" s="142"/>
      <c r="T177" s="143" t="s">
        <v>5</v>
      </c>
      <c r="U177" s="40" t="s">
        <v>40</v>
      </c>
      <c r="V177" s="144">
        <v>0.66100000000000003</v>
      </c>
      <c r="W177" s="144">
        <f>V177*K177</f>
        <v>3.9527800000000006</v>
      </c>
      <c r="X177" s="144">
        <v>2.48E-3</v>
      </c>
      <c r="Y177" s="144">
        <f>X177*K177</f>
        <v>1.4830400000000001E-2</v>
      </c>
      <c r="Z177" s="144">
        <v>0</v>
      </c>
      <c r="AA177" s="145">
        <f>Z177*K177</f>
        <v>0</v>
      </c>
      <c r="AR177" s="18" t="s">
        <v>204</v>
      </c>
      <c r="AT177" s="18" t="s">
        <v>140</v>
      </c>
      <c r="AU177" s="18" t="s">
        <v>145</v>
      </c>
      <c r="AY177" s="18" t="s">
        <v>139</v>
      </c>
      <c r="BE177" s="146">
        <f>IF(U177="základná",N177,0)</f>
        <v>0</v>
      </c>
      <c r="BF177" s="146">
        <f>IF(U177="znížená",N177,0)</f>
        <v>0</v>
      </c>
      <c r="BG177" s="146">
        <f>IF(U177="zákl. prenesená",N177,0)</f>
        <v>0</v>
      </c>
      <c r="BH177" s="146">
        <f>IF(U177="zníž. prenesená",N177,0)</f>
        <v>0</v>
      </c>
      <c r="BI177" s="146">
        <f>IF(U177="nulová",N177,0)</f>
        <v>0</v>
      </c>
      <c r="BJ177" s="18" t="s">
        <v>145</v>
      </c>
      <c r="BK177" s="146">
        <f>ROUND(L177*K177,2)</f>
        <v>0</v>
      </c>
      <c r="BL177" s="18" t="s">
        <v>204</v>
      </c>
      <c r="BM177" s="18" t="s">
        <v>325</v>
      </c>
    </row>
    <row r="178" spans="2:65" s="1" customFormat="1" ht="34.25" customHeight="1">
      <c r="B178" s="137"/>
      <c r="C178" s="138" t="s">
        <v>326</v>
      </c>
      <c r="D178" s="138" t="s">
        <v>140</v>
      </c>
      <c r="E178" s="139" t="s">
        <v>327</v>
      </c>
      <c r="F178" s="197" t="s">
        <v>328</v>
      </c>
      <c r="G178" s="197"/>
      <c r="H178" s="197"/>
      <c r="I178" s="197"/>
      <c r="J178" s="140" t="s">
        <v>312</v>
      </c>
      <c r="K178" s="141">
        <v>8.93</v>
      </c>
      <c r="L178" s="192"/>
      <c r="M178" s="192"/>
      <c r="N178" s="192">
        <f>ROUND(L178*K178,2)</f>
        <v>0</v>
      </c>
      <c r="O178" s="192"/>
      <c r="P178" s="192"/>
      <c r="Q178" s="192"/>
      <c r="R178" s="142"/>
      <c r="T178" s="143" t="s">
        <v>5</v>
      </c>
      <c r="U178" s="40" t="s">
        <v>40</v>
      </c>
      <c r="V178" s="144">
        <v>0</v>
      </c>
      <c r="W178" s="144">
        <f>V178*K178</f>
        <v>0</v>
      </c>
      <c r="X178" s="144">
        <v>0</v>
      </c>
      <c r="Y178" s="144">
        <f>X178*K178</f>
        <v>0</v>
      </c>
      <c r="Z178" s="144">
        <v>0</v>
      </c>
      <c r="AA178" s="145">
        <f>Z178*K178</f>
        <v>0</v>
      </c>
      <c r="AR178" s="18" t="s">
        <v>204</v>
      </c>
      <c r="AT178" s="18" t="s">
        <v>140</v>
      </c>
      <c r="AU178" s="18" t="s">
        <v>145</v>
      </c>
      <c r="AY178" s="18" t="s">
        <v>139</v>
      </c>
      <c r="BE178" s="146">
        <f>IF(U178="základná",N178,0)</f>
        <v>0</v>
      </c>
      <c r="BF178" s="146">
        <f>IF(U178="znížená",N178,0)</f>
        <v>0</v>
      </c>
      <c r="BG178" s="146">
        <f>IF(U178="zákl. prenesená",N178,0)</f>
        <v>0</v>
      </c>
      <c r="BH178" s="146">
        <f>IF(U178="zníž. prenesená",N178,0)</f>
        <v>0</v>
      </c>
      <c r="BI178" s="146">
        <f>IF(U178="nulová",N178,0)</f>
        <v>0</v>
      </c>
      <c r="BJ178" s="18" t="s">
        <v>145</v>
      </c>
      <c r="BK178" s="146">
        <f>ROUND(L178*K178,2)</f>
        <v>0</v>
      </c>
      <c r="BL178" s="18" t="s">
        <v>204</v>
      </c>
      <c r="BM178" s="18" t="s">
        <v>329</v>
      </c>
    </row>
    <row r="179" spans="2:65" s="9" customFormat="1" ht="29.9" customHeight="1">
      <c r="B179" s="126"/>
      <c r="C179" s="127"/>
      <c r="D179" s="136" t="s">
        <v>119</v>
      </c>
      <c r="E179" s="136"/>
      <c r="F179" s="136"/>
      <c r="G179" s="136"/>
      <c r="H179" s="136"/>
      <c r="I179" s="136"/>
      <c r="J179" s="136"/>
      <c r="K179" s="136"/>
      <c r="L179" s="136"/>
      <c r="M179" s="136"/>
      <c r="N179" s="195">
        <f>BK179</f>
        <v>0</v>
      </c>
      <c r="O179" s="196"/>
      <c r="P179" s="196"/>
      <c r="Q179" s="196"/>
      <c r="R179" s="129"/>
      <c r="T179" s="130"/>
      <c r="U179" s="127"/>
      <c r="V179" s="127"/>
      <c r="W179" s="131">
        <f>SUM(W180:W184)</f>
        <v>382.18074580000001</v>
      </c>
      <c r="X179" s="127"/>
      <c r="Y179" s="131">
        <f>SUM(Y180:Y184)</f>
        <v>41.386397179686</v>
      </c>
      <c r="Z179" s="127"/>
      <c r="AA179" s="132">
        <f>SUM(AA180:AA184)</f>
        <v>0</v>
      </c>
      <c r="AR179" s="133" t="s">
        <v>145</v>
      </c>
      <c r="AT179" s="134" t="s">
        <v>72</v>
      </c>
      <c r="AU179" s="134" t="s">
        <v>81</v>
      </c>
      <c r="AY179" s="133" t="s">
        <v>139</v>
      </c>
      <c r="BK179" s="135">
        <f>SUM(BK180:BK184)</f>
        <v>0</v>
      </c>
    </row>
    <row r="180" spans="2:65" s="1" customFormat="1" ht="22.75" customHeight="1">
      <c r="B180" s="137"/>
      <c r="C180" s="138" t="s">
        <v>330</v>
      </c>
      <c r="D180" s="138" t="s">
        <v>140</v>
      </c>
      <c r="E180" s="139" t="s">
        <v>331</v>
      </c>
      <c r="F180" s="197" t="s">
        <v>332</v>
      </c>
      <c r="G180" s="197"/>
      <c r="H180" s="197"/>
      <c r="I180" s="197"/>
      <c r="J180" s="140" t="s">
        <v>198</v>
      </c>
      <c r="K180" s="141">
        <v>39.68</v>
      </c>
      <c r="L180" s="192"/>
      <c r="M180" s="192"/>
      <c r="N180" s="192">
        <f>ROUND(L180*K180,2)</f>
        <v>0</v>
      </c>
      <c r="O180" s="192"/>
      <c r="P180" s="192"/>
      <c r="Q180" s="192"/>
      <c r="R180" s="142"/>
      <c r="T180" s="143" t="s">
        <v>5</v>
      </c>
      <c r="U180" s="40" t="s">
        <v>40</v>
      </c>
      <c r="V180" s="144">
        <v>0.70359000000000005</v>
      </c>
      <c r="W180" s="144">
        <f>V180*K180</f>
        <v>27.918451200000003</v>
      </c>
      <c r="X180" s="144">
        <v>1.3015999999999999E-4</v>
      </c>
      <c r="Y180" s="144">
        <f>X180*K180</f>
        <v>5.1647487999999997E-3</v>
      </c>
      <c r="Z180" s="144">
        <v>0</v>
      </c>
      <c r="AA180" s="145">
        <f>Z180*K180</f>
        <v>0</v>
      </c>
      <c r="AR180" s="18" t="s">
        <v>204</v>
      </c>
      <c r="AT180" s="18" t="s">
        <v>140</v>
      </c>
      <c r="AU180" s="18" t="s">
        <v>145</v>
      </c>
      <c r="AY180" s="18" t="s">
        <v>139</v>
      </c>
      <c r="BE180" s="146">
        <f>IF(U180="základná",N180,0)</f>
        <v>0</v>
      </c>
      <c r="BF180" s="146">
        <f>IF(U180="znížená",N180,0)</f>
        <v>0</v>
      </c>
      <c r="BG180" s="146">
        <f>IF(U180="zákl. prenesená",N180,0)</f>
        <v>0</v>
      </c>
      <c r="BH180" s="146">
        <f>IF(U180="zníž. prenesená",N180,0)</f>
        <v>0</v>
      </c>
      <c r="BI180" s="146">
        <f>IF(U180="nulová",N180,0)</f>
        <v>0</v>
      </c>
      <c r="BJ180" s="18" t="s">
        <v>145</v>
      </c>
      <c r="BK180" s="146">
        <f>ROUND(L180*K180,2)</f>
        <v>0</v>
      </c>
      <c r="BL180" s="18" t="s">
        <v>204</v>
      </c>
      <c r="BM180" s="18" t="s">
        <v>333</v>
      </c>
    </row>
    <row r="181" spans="2:65" s="1" customFormat="1" ht="14.4" customHeight="1">
      <c r="B181" s="137"/>
      <c r="C181" s="147" t="s">
        <v>334</v>
      </c>
      <c r="D181" s="147" t="s">
        <v>232</v>
      </c>
      <c r="E181" s="148" t="s">
        <v>335</v>
      </c>
      <c r="F181" s="198" t="s">
        <v>336</v>
      </c>
      <c r="G181" s="198"/>
      <c r="H181" s="198"/>
      <c r="I181" s="198"/>
      <c r="J181" s="149" t="s">
        <v>198</v>
      </c>
      <c r="K181" s="150">
        <v>40.47</v>
      </c>
      <c r="L181" s="191"/>
      <c r="M181" s="191"/>
      <c r="N181" s="191">
        <f>ROUND(L181*K181,2)</f>
        <v>0</v>
      </c>
      <c r="O181" s="192"/>
      <c r="P181" s="192"/>
      <c r="Q181" s="192"/>
      <c r="R181" s="142"/>
      <c r="T181" s="143" t="s">
        <v>5</v>
      </c>
      <c r="U181" s="40" t="s">
        <v>40</v>
      </c>
      <c r="V181" s="144">
        <v>0</v>
      </c>
      <c r="W181" s="144">
        <f>V181*K181</f>
        <v>0</v>
      </c>
      <c r="X181" s="144">
        <v>1</v>
      </c>
      <c r="Y181" s="144">
        <f>X181*K181</f>
        <v>40.47</v>
      </c>
      <c r="Z181" s="144">
        <v>0</v>
      </c>
      <c r="AA181" s="145">
        <f>Z181*K181</f>
        <v>0</v>
      </c>
      <c r="AR181" s="18" t="s">
        <v>269</v>
      </c>
      <c r="AT181" s="18" t="s">
        <v>232</v>
      </c>
      <c r="AU181" s="18" t="s">
        <v>145</v>
      </c>
      <c r="AY181" s="18" t="s">
        <v>139</v>
      </c>
      <c r="BE181" s="146">
        <f>IF(U181="základná",N181,0)</f>
        <v>0</v>
      </c>
      <c r="BF181" s="146">
        <f>IF(U181="znížená",N181,0)</f>
        <v>0</v>
      </c>
      <c r="BG181" s="146">
        <f>IF(U181="zákl. prenesená",N181,0)</f>
        <v>0</v>
      </c>
      <c r="BH181" s="146">
        <f>IF(U181="zníž. prenesená",N181,0)</f>
        <v>0</v>
      </c>
      <c r="BI181" s="146">
        <f>IF(U181="nulová",N181,0)</f>
        <v>0</v>
      </c>
      <c r="BJ181" s="18" t="s">
        <v>145</v>
      </c>
      <c r="BK181" s="146">
        <f>ROUND(L181*K181,2)</f>
        <v>0</v>
      </c>
      <c r="BL181" s="18" t="s">
        <v>204</v>
      </c>
      <c r="BM181" s="18" t="s">
        <v>337</v>
      </c>
    </row>
    <row r="182" spans="2:65" s="1" customFormat="1" ht="34.25" customHeight="1">
      <c r="B182" s="137"/>
      <c r="C182" s="138" t="s">
        <v>338</v>
      </c>
      <c r="D182" s="138" t="s">
        <v>140</v>
      </c>
      <c r="E182" s="139" t="s">
        <v>339</v>
      </c>
      <c r="F182" s="197" t="s">
        <v>340</v>
      </c>
      <c r="G182" s="197"/>
      <c r="H182" s="197"/>
      <c r="I182" s="197"/>
      <c r="J182" s="140" t="s">
        <v>341</v>
      </c>
      <c r="K182" s="141">
        <v>840.46</v>
      </c>
      <c r="L182" s="192"/>
      <c r="M182" s="192"/>
      <c r="N182" s="192">
        <f>ROUND(L182*K182,2)</f>
        <v>0</v>
      </c>
      <c r="O182" s="192"/>
      <c r="P182" s="192"/>
      <c r="Q182" s="192"/>
      <c r="R182" s="142"/>
      <c r="T182" s="143" t="s">
        <v>5</v>
      </c>
      <c r="U182" s="40" t="s">
        <v>40</v>
      </c>
      <c r="V182" s="144">
        <v>0.42151</v>
      </c>
      <c r="W182" s="144">
        <f>V182*K182</f>
        <v>354.26229460000002</v>
      </c>
      <c r="X182" s="144">
        <v>8.4754100000000002E-5</v>
      </c>
      <c r="Y182" s="144">
        <f>X182*K182</f>
        <v>7.1232430886000009E-2</v>
      </c>
      <c r="Z182" s="144">
        <v>0</v>
      </c>
      <c r="AA182" s="145">
        <f>Z182*K182</f>
        <v>0</v>
      </c>
      <c r="AR182" s="18" t="s">
        <v>204</v>
      </c>
      <c r="AT182" s="18" t="s">
        <v>140</v>
      </c>
      <c r="AU182" s="18" t="s">
        <v>145</v>
      </c>
      <c r="AY182" s="18" t="s">
        <v>139</v>
      </c>
      <c r="BE182" s="146">
        <f>IF(U182="základná",N182,0)</f>
        <v>0</v>
      </c>
      <c r="BF182" s="146">
        <f>IF(U182="znížená",N182,0)</f>
        <v>0</v>
      </c>
      <c r="BG182" s="146">
        <f>IF(U182="zákl. prenesená",N182,0)</f>
        <v>0</v>
      </c>
      <c r="BH182" s="146">
        <f>IF(U182="zníž. prenesená",N182,0)</f>
        <v>0</v>
      </c>
      <c r="BI182" s="146">
        <f>IF(U182="nulová",N182,0)</f>
        <v>0</v>
      </c>
      <c r="BJ182" s="18" t="s">
        <v>145</v>
      </c>
      <c r="BK182" s="146">
        <f>ROUND(L182*K182,2)</f>
        <v>0</v>
      </c>
      <c r="BL182" s="18" t="s">
        <v>204</v>
      </c>
      <c r="BM182" s="18" t="s">
        <v>342</v>
      </c>
    </row>
    <row r="183" spans="2:65" s="1" customFormat="1" ht="22.75" customHeight="1">
      <c r="B183" s="137"/>
      <c r="C183" s="147" t="s">
        <v>343</v>
      </c>
      <c r="D183" s="147" t="s">
        <v>232</v>
      </c>
      <c r="E183" s="148" t="s">
        <v>344</v>
      </c>
      <c r="F183" s="198" t="s">
        <v>345</v>
      </c>
      <c r="G183" s="198"/>
      <c r="H183" s="198"/>
      <c r="I183" s="198"/>
      <c r="J183" s="149" t="s">
        <v>176</v>
      </c>
      <c r="K183" s="150">
        <v>0.84</v>
      </c>
      <c r="L183" s="191"/>
      <c r="M183" s="191"/>
      <c r="N183" s="191">
        <f>ROUND(L183*K183,2)</f>
        <v>0</v>
      </c>
      <c r="O183" s="192"/>
      <c r="P183" s="192"/>
      <c r="Q183" s="192"/>
      <c r="R183" s="142"/>
      <c r="T183" s="143" t="s">
        <v>5</v>
      </c>
      <c r="U183" s="40" t="s">
        <v>40</v>
      </c>
      <c r="V183" s="144">
        <v>0</v>
      </c>
      <c r="W183" s="144">
        <f>V183*K183</f>
        <v>0</v>
      </c>
      <c r="X183" s="144">
        <v>1</v>
      </c>
      <c r="Y183" s="144">
        <f>X183*K183</f>
        <v>0.84</v>
      </c>
      <c r="Z183" s="144">
        <v>0</v>
      </c>
      <c r="AA183" s="145">
        <f>Z183*K183</f>
        <v>0</v>
      </c>
      <c r="AR183" s="18" t="s">
        <v>269</v>
      </c>
      <c r="AT183" s="18" t="s">
        <v>232</v>
      </c>
      <c r="AU183" s="18" t="s">
        <v>145</v>
      </c>
      <c r="AY183" s="18" t="s">
        <v>139</v>
      </c>
      <c r="BE183" s="146">
        <f>IF(U183="základná",N183,0)</f>
        <v>0</v>
      </c>
      <c r="BF183" s="146">
        <f>IF(U183="znížená",N183,0)</f>
        <v>0</v>
      </c>
      <c r="BG183" s="146">
        <f>IF(U183="zákl. prenesená",N183,0)</f>
        <v>0</v>
      </c>
      <c r="BH183" s="146">
        <f>IF(U183="zníž. prenesená",N183,0)</f>
        <v>0</v>
      </c>
      <c r="BI183" s="146">
        <f>IF(U183="nulová",N183,0)</f>
        <v>0</v>
      </c>
      <c r="BJ183" s="18" t="s">
        <v>145</v>
      </c>
      <c r="BK183" s="146">
        <f>ROUND(L183*K183,2)</f>
        <v>0</v>
      </c>
      <c r="BL183" s="18" t="s">
        <v>204</v>
      </c>
      <c r="BM183" s="18" t="s">
        <v>346</v>
      </c>
    </row>
    <row r="184" spans="2:65" s="1" customFormat="1" ht="34.25" customHeight="1">
      <c r="B184" s="137"/>
      <c r="C184" s="138" t="s">
        <v>347</v>
      </c>
      <c r="D184" s="138" t="s">
        <v>140</v>
      </c>
      <c r="E184" s="139" t="s">
        <v>348</v>
      </c>
      <c r="F184" s="197" t="s">
        <v>349</v>
      </c>
      <c r="G184" s="197"/>
      <c r="H184" s="197"/>
      <c r="I184" s="197"/>
      <c r="J184" s="140" t="s">
        <v>312</v>
      </c>
      <c r="K184" s="141">
        <v>81.63</v>
      </c>
      <c r="L184" s="192"/>
      <c r="M184" s="192"/>
      <c r="N184" s="192">
        <f>ROUND(L184*K184,2)</f>
        <v>0</v>
      </c>
      <c r="O184" s="192"/>
      <c r="P184" s="192"/>
      <c r="Q184" s="192"/>
      <c r="R184" s="142"/>
      <c r="T184" s="143" t="s">
        <v>5</v>
      </c>
      <c r="U184" s="40" t="s">
        <v>40</v>
      </c>
      <c r="V184" s="144">
        <v>0</v>
      </c>
      <c r="W184" s="144">
        <f>V184*K184</f>
        <v>0</v>
      </c>
      <c r="X184" s="144">
        <v>0</v>
      </c>
      <c r="Y184" s="144">
        <f>X184*K184</f>
        <v>0</v>
      </c>
      <c r="Z184" s="144">
        <v>0</v>
      </c>
      <c r="AA184" s="145">
        <f>Z184*K184</f>
        <v>0</v>
      </c>
      <c r="AR184" s="18" t="s">
        <v>204</v>
      </c>
      <c r="AT184" s="18" t="s">
        <v>140</v>
      </c>
      <c r="AU184" s="18" t="s">
        <v>145</v>
      </c>
      <c r="AY184" s="18" t="s">
        <v>139</v>
      </c>
      <c r="BE184" s="146">
        <f>IF(U184="základná",N184,0)</f>
        <v>0</v>
      </c>
      <c r="BF184" s="146">
        <f>IF(U184="znížená",N184,0)</f>
        <v>0</v>
      </c>
      <c r="BG184" s="146">
        <f>IF(U184="zákl. prenesená",N184,0)</f>
        <v>0</v>
      </c>
      <c r="BH184" s="146">
        <f>IF(U184="zníž. prenesená",N184,0)</f>
        <v>0</v>
      </c>
      <c r="BI184" s="146">
        <f>IF(U184="nulová",N184,0)</f>
        <v>0</v>
      </c>
      <c r="BJ184" s="18" t="s">
        <v>145</v>
      </c>
      <c r="BK184" s="146">
        <f>ROUND(L184*K184,2)</f>
        <v>0</v>
      </c>
      <c r="BL184" s="18" t="s">
        <v>204</v>
      </c>
      <c r="BM184" s="18" t="s">
        <v>350</v>
      </c>
    </row>
    <row r="185" spans="2:65" s="9" customFormat="1" ht="29.9" customHeight="1">
      <c r="B185" s="126"/>
      <c r="C185" s="127"/>
      <c r="D185" s="136" t="s">
        <v>120</v>
      </c>
      <c r="E185" s="136"/>
      <c r="F185" s="136"/>
      <c r="G185" s="136"/>
      <c r="H185" s="136"/>
      <c r="I185" s="136"/>
      <c r="J185" s="136"/>
      <c r="K185" s="136"/>
      <c r="L185" s="136"/>
      <c r="M185" s="136"/>
      <c r="N185" s="195">
        <f>BK185</f>
        <v>0</v>
      </c>
      <c r="O185" s="196"/>
      <c r="P185" s="196"/>
      <c r="Q185" s="196"/>
      <c r="R185" s="129"/>
      <c r="T185" s="130"/>
      <c r="U185" s="127"/>
      <c r="V185" s="127"/>
      <c r="W185" s="131">
        <f>W186</f>
        <v>0</v>
      </c>
      <c r="X185" s="127"/>
      <c r="Y185" s="131">
        <f>Y186</f>
        <v>0</v>
      </c>
      <c r="Z185" s="127"/>
      <c r="AA185" s="132">
        <f>AA186</f>
        <v>0</v>
      </c>
      <c r="AR185" s="133" t="s">
        <v>145</v>
      </c>
      <c r="AT185" s="134" t="s">
        <v>72</v>
      </c>
      <c r="AU185" s="134" t="s">
        <v>81</v>
      </c>
      <c r="AY185" s="133" t="s">
        <v>139</v>
      </c>
      <c r="BK185" s="135">
        <f>BK186</f>
        <v>0</v>
      </c>
    </row>
    <row r="186" spans="2:65" s="1" customFormat="1" ht="22.75" customHeight="1">
      <c r="B186" s="137"/>
      <c r="C186" s="138" t="s">
        <v>351</v>
      </c>
      <c r="D186" s="138" t="s">
        <v>140</v>
      </c>
      <c r="E186" s="139" t="s">
        <v>352</v>
      </c>
      <c r="F186" s="197" t="s">
        <v>353</v>
      </c>
      <c r="G186" s="197"/>
      <c r="H186" s="197"/>
      <c r="I186" s="197"/>
      <c r="J186" s="140" t="s">
        <v>341</v>
      </c>
      <c r="K186" s="141">
        <v>840.46</v>
      </c>
      <c r="L186" s="192"/>
      <c r="M186" s="192"/>
      <c r="N186" s="192">
        <f>ROUND(L186*K186,2)</f>
        <v>0</v>
      </c>
      <c r="O186" s="192"/>
      <c r="P186" s="192"/>
      <c r="Q186" s="192"/>
      <c r="R186" s="142"/>
      <c r="T186" s="143" t="s">
        <v>5</v>
      </c>
      <c r="U186" s="40" t="s">
        <v>40</v>
      </c>
      <c r="V186" s="144">
        <v>0</v>
      </c>
      <c r="W186" s="144">
        <f>V186*K186</f>
        <v>0</v>
      </c>
      <c r="X186" s="144">
        <v>0</v>
      </c>
      <c r="Y186" s="144">
        <f>X186*K186</f>
        <v>0</v>
      </c>
      <c r="Z186" s="144">
        <v>0</v>
      </c>
      <c r="AA186" s="145">
        <f>Z186*K186</f>
        <v>0</v>
      </c>
      <c r="AR186" s="18" t="s">
        <v>204</v>
      </c>
      <c r="AT186" s="18" t="s">
        <v>140</v>
      </c>
      <c r="AU186" s="18" t="s">
        <v>145</v>
      </c>
      <c r="AY186" s="18" t="s">
        <v>139</v>
      </c>
      <c r="BE186" s="146">
        <f>IF(U186="základná",N186,0)</f>
        <v>0</v>
      </c>
      <c r="BF186" s="146">
        <f>IF(U186="znížená",N186,0)</f>
        <v>0</v>
      </c>
      <c r="BG186" s="146">
        <f>IF(U186="zákl. prenesená",N186,0)</f>
        <v>0</v>
      </c>
      <c r="BH186" s="146">
        <f>IF(U186="zníž. prenesená",N186,0)</f>
        <v>0</v>
      </c>
      <c r="BI186" s="146">
        <f>IF(U186="nulová",N186,0)</f>
        <v>0</v>
      </c>
      <c r="BJ186" s="18" t="s">
        <v>145</v>
      </c>
      <c r="BK186" s="146">
        <f>ROUND(L186*K186,2)</f>
        <v>0</v>
      </c>
      <c r="BL186" s="18" t="s">
        <v>204</v>
      </c>
      <c r="BM186" s="18" t="s">
        <v>354</v>
      </c>
    </row>
    <row r="187" spans="2:65" s="9" customFormat="1" ht="37.4" customHeight="1">
      <c r="B187" s="126"/>
      <c r="C187" s="127"/>
      <c r="D187" s="128" t="s">
        <v>121</v>
      </c>
      <c r="E187" s="128"/>
      <c r="F187" s="128"/>
      <c r="G187" s="128"/>
      <c r="H187" s="128"/>
      <c r="I187" s="128"/>
      <c r="J187" s="128"/>
      <c r="K187" s="128"/>
      <c r="L187" s="128"/>
      <c r="M187" s="128"/>
      <c r="N187" s="199">
        <f>BK187</f>
        <v>0</v>
      </c>
      <c r="O187" s="200"/>
      <c r="P187" s="200"/>
      <c r="Q187" s="200"/>
      <c r="R187" s="129"/>
      <c r="T187" s="130"/>
      <c r="U187" s="127"/>
      <c r="V187" s="127"/>
      <c r="W187" s="131">
        <f>W188+W200</f>
        <v>4.55816</v>
      </c>
      <c r="X187" s="127"/>
      <c r="Y187" s="131">
        <f>Y188+Y200</f>
        <v>0.13</v>
      </c>
      <c r="Z187" s="127"/>
      <c r="AA187" s="132">
        <f>AA188+AA200</f>
        <v>0</v>
      </c>
      <c r="AR187" s="133" t="s">
        <v>150</v>
      </c>
      <c r="AT187" s="134" t="s">
        <v>72</v>
      </c>
      <c r="AU187" s="134" t="s">
        <v>73</v>
      </c>
      <c r="AY187" s="133" t="s">
        <v>139</v>
      </c>
      <c r="BK187" s="135">
        <f>BK188+BK200</f>
        <v>0</v>
      </c>
    </row>
    <row r="188" spans="2:65" s="9" customFormat="1" ht="19.899999999999999" customHeight="1">
      <c r="B188" s="126"/>
      <c r="C188" s="127"/>
      <c r="D188" s="136" t="s">
        <v>122</v>
      </c>
      <c r="E188" s="136"/>
      <c r="F188" s="136"/>
      <c r="G188" s="136"/>
      <c r="H188" s="136"/>
      <c r="I188" s="136"/>
      <c r="J188" s="136"/>
      <c r="K188" s="136"/>
      <c r="L188" s="136"/>
      <c r="M188" s="136"/>
      <c r="N188" s="193">
        <f>BK188</f>
        <v>0</v>
      </c>
      <c r="O188" s="194"/>
      <c r="P188" s="194"/>
      <c r="Q188" s="194"/>
      <c r="R188" s="129"/>
      <c r="T188" s="130"/>
      <c r="U188" s="127"/>
      <c r="V188" s="127"/>
      <c r="W188" s="131">
        <f>SUM(W189:W199)</f>
        <v>0</v>
      </c>
      <c r="X188" s="127"/>
      <c r="Y188" s="131">
        <f>SUM(Y189:Y199)</f>
        <v>0</v>
      </c>
      <c r="Z188" s="127"/>
      <c r="AA188" s="132">
        <f>SUM(AA189:AA199)</f>
        <v>0</v>
      </c>
      <c r="AR188" s="133" t="s">
        <v>150</v>
      </c>
      <c r="AT188" s="134" t="s">
        <v>72</v>
      </c>
      <c r="AU188" s="134" t="s">
        <v>81</v>
      </c>
      <c r="AY188" s="133" t="s">
        <v>139</v>
      </c>
      <c r="BK188" s="135">
        <f>SUM(BK189:BK199)</f>
        <v>0</v>
      </c>
    </row>
    <row r="189" spans="2:65" s="1" customFormat="1" ht="14.4" customHeight="1">
      <c r="B189" s="137"/>
      <c r="C189" s="138" t="s">
        <v>355</v>
      </c>
      <c r="D189" s="138" t="s">
        <v>140</v>
      </c>
      <c r="E189" s="139" t="s">
        <v>356</v>
      </c>
      <c r="F189" s="197" t="s">
        <v>357</v>
      </c>
      <c r="G189" s="197"/>
      <c r="H189" s="197"/>
      <c r="I189" s="197"/>
      <c r="J189" s="140" t="s">
        <v>267</v>
      </c>
      <c r="K189" s="141">
        <v>1</v>
      </c>
      <c r="L189" s="192"/>
      <c r="M189" s="192"/>
      <c r="N189" s="192">
        <f t="shared" ref="N189:N199" si="40">ROUND(L189*K189,2)</f>
        <v>0</v>
      </c>
      <c r="O189" s="192"/>
      <c r="P189" s="192"/>
      <c r="Q189" s="192"/>
      <c r="R189" s="142"/>
      <c r="T189" s="143" t="s">
        <v>5</v>
      </c>
      <c r="U189" s="40" t="s">
        <v>40</v>
      </c>
      <c r="V189" s="144">
        <v>0</v>
      </c>
      <c r="W189" s="144">
        <f t="shared" ref="W189:W199" si="41">V189*K189</f>
        <v>0</v>
      </c>
      <c r="X189" s="144">
        <v>0</v>
      </c>
      <c r="Y189" s="144">
        <f t="shared" ref="Y189:Y199" si="42">X189*K189</f>
        <v>0</v>
      </c>
      <c r="Z189" s="144">
        <v>0</v>
      </c>
      <c r="AA189" s="145">
        <f t="shared" ref="AA189:AA199" si="43">Z189*K189</f>
        <v>0</v>
      </c>
      <c r="AR189" s="18" t="s">
        <v>144</v>
      </c>
      <c r="AT189" s="18" t="s">
        <v>140</v>
      </c>
      <c r="AU189" s="18" t="s">
        <v>145</v>
      </c>
      <c r="AY189" s="18" t="s">
        <v>139</v>
      </c>
      <c r="BE189" s="146">
        <f t="shared" ref="BE189:BE199" si="44">IF(U189="základná",N189,0)</f>
        <v>0</v>
      </c>
      <c r="BF189" s="146">
        <f t="shared" ref="BF189:BF199" si="45">IF(U189="znížená",N189,0)</f>
        <v>0</v>
      </c>
      <c r="BG189" s="146">
        <f t="shared" ref="BG189:BG199" si="46">IF(U189="zákl. prenesená",N189,0)</f>
        <v>0</v>
      </c>
      <c r="BH189" s="146">
        <f t="shared" ref="BH189:BH199" si="47">IF(U189="zníž. prenesená",N189,0)</f>
        <v>0</v>
      </c>
      <c r="BI189" s="146">
        <f t="shared" ref="BI189:BI199" si="48">IF(U189="nulová",N189,0)</f>
        <v>0</v>
      </c>
      <c r="BJ189" s="18" t="s">
        <v>145</v>
      </c>
      <c r="BK189" s="146">
        <f t="shared" ref="BK189:BK199" si="49">ROUND(L189*K189,2)</f>
        <v>0</v>
      </c>
      <c r="BL189" s="18" t="s">
        <v>144</v>
      </c>
      <c r="BM189" s="18" t="s">
        <v>358</v>
      </c>
    </row>
    <row r="190" spans="2:65" s="1" customFormat="1" ht="14.4" customHeight="1">
      <c r="B190" s="137"/>
      <c r="C190" s="147" t="s">
        <v>359</v>
      </c>
      <c r="D190" s="147" t="s">
        <v>232</v>
      </c>
      <c r="E190" s="148" t="s">
        <v>360</v>
      </c>
      <c r="F190" s="198" t="s">
        <v>361</v>
      </c>
      <c r="G190" s="198"/>
      <c r="H190" s="198"/>
      <c r="I190" s="198"/>
      <c r="J190" s="149" t="s">
        <v>267</v>
      </c>
      <c r="K190" s="150">
        <v>1</v>
      </c>
      <c r="L190" s="191"/>
      <c r="M190" s="191"/>
      <c r="N190" s="191">
        <f t="shared" si="40"/>
        <v>0</v>
      </c>
      <c r="O190" s="192"/>
      <c r="P190" s="192"/>
      <c r="Q190" s="192"/>
      <c r="R190" s="142"/>
      <c r="T190" s="143" t="s">
        <v>5</v>
      </c>
      <c r="U190" s="40" t="s">
        <v>40</v>
      </c>
      <c r="V190" s="144">
        <v>0</v>
      </c>
      <c r="W190" s="144">
        <f t="shared" si="41"/>
        <v>0</v>
      </c>
      <c r="X190" s="144">
        <v>0</v>
      </c>
      <c r="Y190" s="144">
        <f t="shared" si="42"/>
        <v>0</v>
      </c>
      <c r="Z190" s="144">
        <v>0</v>
      </c>
      <c r="AA190" s="145">
        <f t="shared" si="43"/>
        <v>0</v>
      </c>
      <c r="AR190" s="18" t="s">
        <v>169</v>
      </c>
      <c r="AT190" s="18" t="s">
        <v>232</v>
      </c>
      <c r="AU190" s="18" t="s">
        <v>145</v>
      </c>
      <c r="AY190" s="18" t="s">
        <v>139</v>
      </c>
      <c r="BE190" s="146">
        <f t="shared" si="44"/>
        <v>0</v>
      </c>
      <c r="BF190" s="146">
        <f t="shared" si="45"/>
        <v>0</v>
      </c>
      <c r="BG190" s="146">
        <f t="shared" si="46"/>
        <v>0</v>
      </c>
      <c r="BH190" s="146">
        <f t="shared" si="47"/>
        <v>0</v>
      </c>
      <c r="BI190" s="146">
        <f t="shared" si="48"/>
        <v>0</v>
      </c>
      <c r="BJ190" s="18" t="s">
        <v>145</v>
      </c>
      <c r="BK190" s="146">
        <f t="shared" si="49"/>
        <v>0</v>
      </c>
      <c r="BL190" s="18" t="s">
        <v>144</v>
      </c>
      <c r="BM190" s="18" t="s">
        <v>362</v>
      </c>
    </row>
    <row r="191" spans="2:65" s="1" customFormat="1" ht="22.75" customHeight="1">
      <c r="B191" s="137"/>
      <c r="C191" s="138" t="s">
        <v>363</v>
      </c>
      <c r="D191" s="138" t="s">
        <v>140</v>
      </c>
      <c r="E191" s="139" t="s">
        <v>364</v>
      </c>
      <c r="F191" s="197" t="s">
        <v>365</v>
      </c>
      <c r="G191" s="197"/>
      <c r="H191" s="197"/>
      <c r="I191" s="197"/>
      <c r="J191" s="140" t="s">
        <v>267</v>
      </c>
      <c r="K191" s="141">
        <v>2</v>
      </c>
      <c r="L191" s="192"/>
      <c r="M191" s="192"/>
      <c r="N191" s="192">
        <f t="shared" si="40"/>
        <v>0</v>
      </c>
      <c r="O191" s="192"/>
      <c r="P191" s="192"/>
      <c r="Q191" s="192"/>
      <c r="R191" s="142"/>
      <c r="T191" s="143" t="s">
        <v>5</v>
      </c>
      <c r="U191" s="40" t="s">
        <v>40</v>
      </c>
      <c r="V191" s="144">
        <v>0</v>
      </c>
      <c r="W191" s="144">
        <f t="shared" si="41"/>
        <v>0</v>
      </c>
      <c r="X191" s="144">
        <v>0</v>
      </c>
      <c r="Y191" s="144">
        <f t="shared" si="42"/>
        <v>0</v>
      </c>
      <c r="Z191" s="144">
        <v>0</v>
      </c>
      <c r="AA191" s="145">
        <f t="shared" si="43"/>
        <v>0</v>
      </c>
      <c r="AR191" s="18" t="s">
        <v>144</v>
      </c>
      <c r="AT191" s="18" t="s">
        <v>140</v>
      </c>
      <c r="AU191" s="18" t="s">
        <v>145</v>
      </c>
      <c r="AY191" s="18" t="s">
        <v>139</v>
      </c>
      <c r="BE191" s="146">
        <f t="shared" si="44"/>
        <v>0</v>
      </c>
      <c r="BF191" s="146">
        <f t="shared" si="45"/>
        <v>0</v>
      </c>
      <c r="BG191" s="146">
        <f t="shared" si="46"/>
        <v>0</v>
      </c>
      <c r="BH191" s="146">
        <f t="shared" si="47"/>
        <v>0</v>
      </c>
      <c r="BI191" s="146">
        <f t="shared" si="48"/>
        <v>0</v>
      </c>
      <c r="BJ191" s="18" t="s">
        <v>145</v>
      </c>
      <c r="BK191" s="146">
        <f t="shared" si="49"/>
        <v>0</v>
      </c>
      <c r="BL191" s="18" t="s">
        <v>144</v>
      </c>
      <c r="BM191" s="18" t="s">
        <v>366</v>
      </c>
    </row>
    <row r="192" spans="2:65" s="1" customFormat="1" ht="22.75" customHeight="1">
      <c r="B192" s="137"/>
      <c r="C192" s="147" t="s">
        <v>367</v>
      </c>
      <c r="D192" s="147" t="s">
        <v>232</v>
      </c>
      <c r="E192" s="148" t="s">
        <v>368</v>
      </c>
      <c r="F192" s="198" t="s">
        <v>369</v>
      </c>
      <c r="G192" s="198"/>
      <c r="H192" s="198"/>
      <c r="I192" s="198"/>
      <c r="J192" s="149" t="s">
        <v>267</v>
      </c>
      <c r="K192" s="150">
        <v>2</v>
      </c>
      <c r="L192" s="191"/>
      <c r="M192" s="191"/>
      <c r="N192" s="191">
        <f t="shared" si="40"/>
        <v>0</v>
      </c>
      <c r="O192" s="192"/>
      <c r="P192" s="192"/>
      <c r="Q192" s="192"/>
      <c r="R192" s="142"/>
      <c r="T192" s="143" t="s">
        <v>5</v>
      </c>
      <c r="U192" s="40" t="s">
        <v>40</v>
      </c>
      <c r="V192" s="144">
        <v>0</v>
      </c>
      <c r="W192" s="144">
        <f t="shared" si="41"/>
        <v>0</v>
      </c>
      <c r="X192" s="144">
        <v>0</v>
      </c>
      <c r="Y192" s="144">
        <f t="shared" si="42"/>
        <v>0</v>
      </c>
      <c r="Z192" s="144">
        <v>0</v>
      </c>
      <c r="AA192" s="145">
        <f t="shared" si="43"/>
        <v>0</v>
      </c>
      <c r="AR192" s="18" t="s">
        <v>169</v>
      </c>
      <c r="AT192" s="18" t="s">
        <v>232</v>
      </c>
      <c r="AU192" s="18" t="s">
        <v>145</v>
      </c>
      <c r="AY192" s="18" t="s">
        <v>139</v>
      </c>
      <c r="BE192" s="146">
        <f t="shared" si="44"/>
        <v>0</v>
      </c>
      <c r="BF192" s="146">
        <f t="shared" si="45"/>
        <v>0</v>
      </c>
      <c r="BG192" s="146">
        <f t="shared" si="46"/>
        <v>0</v>
      </c>
      <c r="BH192" s="146">
        <f t="shared" si="47"/>
        <v>0</v>
      </c>
      <c r="BI192" s="146">
        <f t="shared" si="48"/>
        <v>0</v>
      </c>
      <c r="BJ192" s="18" t="s">
        <v>145</v>
      </c>
      <c r="BK192" s="146">
        <f t="shared" si="49"/>
        <v>0</v>
      </c>
      <c r="BL192" s="18" t="s">
        <v>144</v>
      </c>
      <c r="BM192" s="18" t="s">
        <v>370</v>
      </c>
    </row>
    <row r="193" spans="2:65" s="1" customFormat="1" ht="22.75" customHeight="1">
      <c r="B193" s="137"/>
      <c r="C193" s="138" t="s">
        <v>371</v>
      </c>
      <c r="D193" s="138" t="s">
        <v>140</v>
      </c>
      <c r="E193" s="139" t="s">
        <v>372</v>
      </c>
      <c r="F193" s="197" t="s">
        <v>373</v>
      </c>
      <c r="G193" s="197"/>
      <c r="H193" s="197"/>
      <c r="I193" s="197"/>
      <c r="J193" s="140" t="s">
        <v>267</v>
      </c>
      <c r="K193" s="141">
        <v>1</v>
      </c>
      <c r="L193" s="192"/>
      <c r="M193" s="192"/>
      <c r="N193" s="192">
        <f t="shared" si="40"/>
        <v>0</v>
      </c>
      <c r="O193" s="192"/>
      <c r="P193" s="192"/>
      <c r="Q193" s="192"/>
      <c r="R193" s="142"/>
      <c r="T193" s="143" t="s">
        <v>5</v>
      </c>
      <c r="U193" s="40" t="s">
        <v>40</v>
      </c>
      <c r="V193" s="144">
        <v>0</v>
      </c>
      <c r="W193" s="144">
        <f t="shared" si="41"/>
        <v>0</v>
      </c>
      <c r="X193" s="144">
        <v>0</v>
      </c>
      <c r="Y193" s="144">
        <f t="shared" si="42"/>
        <v>0</v>
      </c>
      <c r="Z193" s="144">
        <v>0</v>
      </c>
      <c r="AA193" s="145">
        <f t="shared" si="43"/>
        <v>0</v>
      </c>
      <c r="AR193" s="18" t="s">
        <v>144</v>
      </c>
      <c r="AT193" s="18" t="s">
        <v>140</v>
      </c>
      <c r="AU193" s="18" t="s">
        <v>145</v>
      </c>
      <c r="AY193" s="18" t="s">
        <v>139</v>
      </c>
      <c r="BE193" s="146">
        <f t="shared" si="44"/>
        <v>0</v>
      </c>
      <c r="BF193" s="146">
        <f t="shared" si="45"/>
        <v>0</v>
      </c>
      <c r="BG193" s="146">
        <f t="shared" si="46"/>
        <v>0</v>
      </c>
      <c r="BH193" s="146">
        <f t="shared" si="47"/>
        <v>0</v>
      </c>
      <c r="BI193" s="146">
        <f t="shared" si="48"/>
        <v>0</v>
      </c>
      <c r="BJ193" s="18" t="s">
        <v>145</v>
      </c>
      <c r="BK193" s="146">
        <f t="shared" si="49"/>
        <v>0</v>
      </c>
      <c r="BL193" s="18" t="s">
        <v>144</v>
      </c>
      <c r="BM193" s="18" t="s">
        <v>374</v>
      </c>
    </row>
    <row r="194" spans="2:65" s="1" customFormat="1" ht="22.75" customHeight="1">
      <c r="B194" s="137"/>
      <c r="C194" s="147" t="s">
        <v>375</v>
      </c>
      <c r="D194" s="147" t="s">
        <v>232</v>
      </c>
      <c r="E194" s="148" t="s">
        <v>376</v>
      </c>
      <c r="F194" s="198" t="s">
        <v>377</v>
      </c>
      <c r="G194" s="198"/>
      <c r="H194" s="198"/>
      <c r="I194" s="198"/>
      <c r="J194" s="149" t="s">
        <v>267</v>
      </c>
      <c r="K194" s="150">
        <v>1</v>
      </c>
      <c r="L194" s="191"/>
      <c r="M194" s="191"/>
      <c r="N194" s="191">
        <f t="shared" si="40"/>
        <v>0</v>
      </c>
      <c r="O194" s="192"/>
      <c r="P194" s="192"/>
      <c r="Q194" s="192"/>
      <c r="R194" s="142"/>
      <c r="T194" s="143" t="s">
        <v>5</v>
      </c>
      <c r="U194" s="40" t="s">
        <v>40</v>
      </c>
      <c r="V194" s="144">
        <v>0</v>
      </c>
      <c r="W194" s="144">
        <f t="shared" si="41"/>
        <v>0</v>
      </c>
      <c r="X194" s="144">
        <v>0</v>
      </c>
      <c r="Y194" s="144">
        <f t="shared" si="42"/>
        <v>0</v>
      </c>
      <c r="Z194" s="144">
        <v>0</v>
      </c>
      <c r="AA194" s="145">
        <f t="shared" si="43"/>
        <v>0</v>
      </c>
      <c r="AR194" s="18" t="s">
        <v>169</v>
      </c>
      <c r="AT194" s="18" t="s">
        <v>232</v>
      </c>
      <c r="AU194" s="18" t="s">
        <v>145</v>
      </c>
      <c r="AY194" s="18" t="s">
        <v>139</v>
      </c>
      <c r="BE194" s="146">
        <f t="shared" si="44"/>
        <v>0</v>
      </c>
      <c r="BF194" s="146">
        <f t="shared" si="45"/>
        <v>0</v>
      </c>
      <c r="BG194" s="146">
        <f t="shared" si="46"/>
        <v>0</v>
      </c>
      <c r="BH194" s="146">
        <f t="shared" si="47"/>
        <v>0</v>
      </c>
      <c r="BI194" s="146">
        <f t="shared" si="48"/>
        <v>0</v>
      </c>
      <c r="BJ194" s="18" t="s">
        <v>145</v>
      </c>
      <c r="BK194" s="146">
        <f t="shared" si="49"/>
        <v>0</v>
      </c>
      <c r="BL194" s="18" t="s">
        <v>144</v>
      </c>
      <c r="BM194" s="18" t="s">
        <v>378</v>
      </c>
    </row>
    <row r="195" spans="2:65" s="1" customFormat="1" ht="14.4" customHeight="1">
      <c r="B195" s="137"/>
      <c r="C195" s="138" t="s">
        <v>379</v>
      </c>
      <c r="D195" s="138" t="s">
        <v>140</v>
      </c>
      <c r="E195" s="139" t="s">
        <v>380</v>
      </c>
      <c r="F195" s="197" t="s">
        <v>381</v>
      </c>
      <c r="G195" s="197"/>
      <c r="H195" s="197"/>
      <c r="I195" s="197"/>
      <c r="J195" s="140" t="s">
        <v>267</v>
      </c>
      <c r="K195" s="141">
        <v>1</v>
      </c>
      <c r="L195" s="192"/>
      <c r="M195" s="192"/>
      <c r="N195" s="192">
        <f t="shared" si="40"/>
        <v>0</v>
      </c>
      <c r="O195" s="192"/>
      <c r="P195" s="192"/>
      <c r="Q195" s="192"/>
      <c r="R195" s="142"/>
      <c r="T195" s="143" t="s">
        <v>5</v>
      </c>
      <c r="U195" s="40" t="s">
        <v>40</v>
      </c>
      <c r="V195" s="144">
        <v>0</v>
      </c>
      <c r="W195" s="144">
        <f t="shared" si="41"/>
        <v>0</v>
      </c>
      <c r="X195" s="144">
        <v>0</v>
      </c>
      <c r="Y195" s="144">
        <f t="shared" si="42"/>
        <v>0</v>
      </c>
      <c r="Z195" s="144">
        <v>0</v>
      </c>
      <c r="AA195" s="145">
        <f t="shared" si="43"/>
        <v>0</v>
      </c>
      <c r="AR195" s="18" t="s">
        <v>144</v>
      </c>
      <c r="AT195" s="18" t="s">
        <v>140</v>
      </c>
      <c r="AU195" s="18" t="s">
        <v>145</v>
      </c>
      <c r="AY195" s="18" t="s">
        <v>139</v>
      </c>
      <c r="BE195" s="146">
        <f t="shared" si="44"/>
        <v>0</v>
      </c>
      <c r="BF195" s="146">
        <f t="shared" si="45"/>
        <v>0</v>
      </c>
      <c r="BG195" s="146">
        <f t="shared" si="46"/>
        <v>0</v>
      </c>
      <c r="BH195" s="146">
        <f t="shared" si="47"/>
        <v>0</v>
      </c>
      <c r="BI195" s="146">
        <f t="shared" si="48"/>
        <v>0</v>
      </c>
      <c r="BJ195" s="18" t="s">
        <v>145</v>
      </c>
      <c r="BK195" s="146">
        <f t="shared" si="49"/>
        <v>0</v>
      </c>
      <c r="BL195" s="18" t="s">
        <v>144</v>
      </c>
      <c r="BM195" s="18" t="s">
        <v>382</v>
      </c>
    </row>
    <row r="196" spans="2:65" s="1" customFormat="1" ht="14.4" customHeight="1">
      <c r="B196" s="137"/>
      <c r="C196" s="147" t="s">
        <v>383</v>
      </c>
      <c r="D196" s="147" t="s">
        <v>232</v>
      </c>
      <c r="E196" s="148" t="s">
        <v>384</v>
      </c>
      <c r="F196" s="198" t="s">
        <v>385</v>
      </c>
      <c r="G196" s="198"/>
      <c r="H196" s="198"/>
      <c r="I196" s="198"/>
      <c r="J196" s="149" t="s">
        <v>267</v>
      </c>
      <c r="K196" s="150">
        <v>1</v>
      </c>
      <c r="L196" s="191"/>
      <c r="M196" s="191"/>
      <c r="N196" s="191">
        <f t="shared" si="40"/>
        <v>0</v>
      </c>
      <c r="O196" s="192"/>
      <c r="P196" s="192"/>
      <c r="Q196" s="192"/>
      <c r="R196" s="142"/>
      <c r="T196" s="143" t="s">
        <v>5</v>
      </c>
      <c r="U196" s="40" t="s">
        <v>40</v>
      </c>
      <c r="V196" s="144">
        <v>0</v>
      </c>
      <c r="W196" s="144">
        <f t="shared" si="41"/>
        <v>0</v>
      </c>
      <c r="X196" s="144">
        <v>0</v>
      </c>
      <c r="Y196" s="144">
        <f t="shared" si="42"/>
        <v>0</v>
      </c>
      <c r="Z196" s="144">
        <v>0</v>
      </c>
      <c r="AA196" s="145">
        <f t="shared" si="43"/>
        <v>0</v>
      </c>
      <c r="AR196" s="18" t="s">
        <v>169</v>
      </c>
      <c r="AT196" s="18" t="s">
        <v>232</v>
      </c>
      <c r="AU196" s="18" t="s">
        <v>145</v>
      </c>
      <c r="AY196" s="18" t="s">
        <v>139</v>
      </c>
      <c r="BE196" s="146">
        <f t="shared" si="44"/>
        <v>0</v>
      </c>
      <c r="BF196" s="146">
        <f t="shared" si="45"/>
        <v>0</v>
      </c>
      <c r="BG196" s="146">
        <f t="shared" si="46"/>
        <v>0</v>
      </c>
      <c r="BH196" s="146">
        <f t="shared" si="47"/>
        <v>0</v>
      </c>
      <c r="BI196" s="146">
        <f t="shared" si="48"/>
        <v>0</v>
      </c>
      <c r="BJ196" s="18" t="s">
        <v>145</v>
      </c>
      <c r="BK196" s="146">
        <f t="shared" si="49"/>
        <v>0</v>
      </c>
      <c r="BL196" s="18" t="s">
        <v>144</v>
      </c>
      <c r="BM196" s="18" t="s">
        <v>386</v>
      </c>
    </row>
    <row r="197" spans="2:65" s="1" customFormat="1" ht="22.75" customHeight="1">
      <c r="B197" s="137"/>
      <c r="C197" s="138" t="s">
        <v>387</v>
      </c>
      <c r="D197" s="138" t="s">
        <v>140</v>
      </c>
      <c r="E197" s="139" t="s">
        <v>388</v>
      </c>
      <c r="F197" s="197" t="s">
        <v>389</v>
      </c>
      <c r="G197" s="197"/>
      <c r="H197" s="197"/>
      <c r="I197" s="197"/>
      <c r="J197" s="140" t="s">
        <v>267</v>
      </c>
      <c r="K197" s="141">
        <v>5</v>
      </c>
      <c r="L197" s="192"/>
      <c r="M197" s="192"/>
      <c r="N197" s="192">
        <f t="shared" si="40"/>
        <v>0</v>
      </c>
      <c r="O197" s="192"/>
      <c r="P197" s="192"/>
      <c r="Q197" s="192"/>
      <c r="R197" s="142"/>
      <c r="T197" s="143" t="s">
        <v>5</v>
      </c>
      <c r="U197" s="40" t="s">
        <v>40</v>
      </c>
      <c r="V197" s="144">
        <v>0</v>
      </c>
      <c r="W197" s="144">
        <f t="shared" si="41"/>
        <v>0</v>
      </c>
      <c r="X197" s="144">
        <v>0</v>
      </c>
      <c r="Y197" s="144">
        <f t="shared" si="42"/>
        <v>0</v>
      </c>
      <c r="Z197" s="144">
        <v>0</v>
      </c>
      <c r="AA197" s="145">
        <f t="shared" si="43"/>
        <v>0</v>
      </c>
      <c r="AR197" s="18" t="s">
        <v>144</v>
      </c>
      <c r="AT197" s="18" t="s">
        <v>140</v>
      </c>
      <c r="AU197" s="18" t="s">
        <v>145</v>
      </c>
      <c r="AY197" s="18" t="s">
        <v>139</v>
      </c>
      <c r="BE197" s="146">
        <f t="shared" si="44"/>
        <v>0</v>
      </c>
      <c r="BF197" s="146">
        <f t="shared" si="45"/>
        <v>0</v>
      </c>
      <c r="BG197" s="146">
        <f t="shared" si="46"/>
        <v>0</v>
      </c>
      <c r="BH197" s="146">
        <f t="shared" si="47"/>
        <v>0</v>
      </c>
      <c r="BI197" s="146">
        <f t="shared" si="48"/>
        <v>0</v>
      </c>
      <c r="BJ197" s="18" t="s">
        <v>145</v>
      </c>
      <c r="BK197" s="146">
        <f t="shared" si="49"/>
        <v>0</v>
      </c>
      <c r="BL197" s="18" t="s">
        <v>144</v>
      </c>
      <c r="BM197" s="18" t="s">
        <v>390</v>
      </c>
    </row>
    <row r="198" spans="2:65" s="1" customFormat="1" ht="14.4" customHeight="1">
      <c r="B198" s="137"/>
      <c r="C198" s="147" t="s">
        <v>391</v>
      </c>
      <c r="D198" s="147" t="s">
        <v>232</v>
      </c>
      <c r="E198" s="148" t="s">
        <v>392</v>
      </c>
      <c r="F198" s="198" t="s">
        <v>393</v>
      </c>
      <c r="G198" s="198"/>
      <c r="H198" s="198"/>
      <c r="I198" s="198"/>
      <c r="J198" s="149" t="s">
        <v>267</v>
      </c>
      <c r="K198" s="150">
        <v>5</v>
      </c>
      <c r="L198" s="191"/>
      <c r="M198" s="191"/>
      <c r="N198" s="191">
        <f t="shared" si="40"/>
        <v>0</v>
      </c>
      <c r="O198" s="192"/>
      <c r="P198" s="192"/>
      <c r="Q198" s="192"/>
      <c r="R198" s="142"/>
      <c r="T198" s="143" t="s">
        <v>5</v>
      </c>
      <c r="U198" s="40" t="s">
        <v>40</v>
      </c>
      <c r="V198" s="144">
        <v>0</v>
      </c>
      <c r="W198" s="144">
        <f t="shared" si="41"/>
        <v>0</v>
      </c>
      <c r="X198" s="144">
        <v>0</v>
      </c>
      <c r="Y198" s="144">
        <f t="shared" si="42"/>
        <v>0</v>
      </c>
      <c r="Z198" s="144">
        <v>0</v>
      </c>
      <c r="AA198" s="145">
        <f t="shared" si="43"/>
        <v>0</v>
      </c>
      <c r="AR198" s="18" t="s">
        <v>169</v>
      </c>
      <c r="AT198" s="18" t="s">
        <v>232</v>
      </c>
      <c r="AU198" s="18" t="s">
        <v>145</v>
      </c>
      <c r="AY198" s="18" t="s">
        <v>139</v>
      </c>
      <c r="BE198" s="146">
        <f t="shared" si="44"/>
        <v>0</v>
      </c>
      <c r="BF198" s="146">
        <f t="shared" si="45"/>
        <v>0</v>
      </c>
      <c r="BG198" s="146">
        <f t="shared" si="46"/>
        <v>0</v>
      </c>
      <c r="BH198" s="146">
        <f t="shared" si="47"/>
        <v>0</v>
      </c>
      <c r="BI198" s="146">
        <f t="shared" si="48"/>
        <v>0</v>
      </c>
      <c r="BJ198" s="18" t="s">
        <v>145</v>
      </c>
      <c r="BK198" s="146">
        <f t="shared" si="49"/>
        <v>0</v>
      </c>
      <c r="BL198" s="18" t="s">
        <v>144</v>
      </c>
      <c r="BM198" s="18" t="s">
        <v>394</v>
      </c>
    </row>
    <row r="199" spans="2:65" s="1" customFormat="1" ht="22.75" customHeight="1">
      <c r="B199" s="137"/>
      <c r="C199" s="147" t="s">
        <v>395</v>
      </c>
      <c r="D199" s="147" t="s">
        <v>232</v>
      </c>
      <c r="E199" s="148" t="s">
        <v>396</v>
      </c>
      <c r="F199" s="198" t="s">
        <v>397</v>
      </c>
      <c r="G199" s="198"/>
      <c r="H199" s="198"/>
      <c r="I199" s="198"/>
      <c r="J199" s="149" t="s">
        <v>267</v>
      </c>
      <c r="K199" s="150">
        <v>1</v>
      </c>
      <c r="L199" s="191"/>
      <c r="M199" s="191"/>
      <c r="N199" s="191">
        <f t="shared" si="40"/>
        <v>0</v>
      </c>
      <c r="O199" s="192"/>
      <c r="P199" s="192"/>
      <c r="Q199" s="192"/>
      <c r="R199" s="142"/>
      <c r="T199" s="143" t="s">
        <v>5</v>
      </c>
      <c r="U199" s="40" t="s">
        <v>40</v>
      </c>
      <c r="V199" s="144">
        <v>0</v>
      </c>
      <c r="W199" s="144">
        <f t="shared" si="41"/>
        <v>0</v>
      </c>
      <c r="X199" s="144">
        <v>0</v>
      </c>
      <c r="Y199" s="144">
        <f t="shared" si="42"/>
        <v>0</v>
      </c>
      <c r="Z199" s="144">
        <v>0</v>
      </c>
      <c r="AA199" s="145">
        <f t="shared" si="43"/>
        <v>0</v>
      </c>
      <c r="AR199" s="18" t="s">
        <v>169</v>
      </c>
      <c r="AT199" s="18" t="s">
        <v>232</v>
      </c>
      <c r="AU199" s="18" t="s">
        <v>145</v>
      </c>
      <c r="AY199" s="18" t="s">
        <v>139</v>
      </c>
      <c r="BE199" s="146">
        <f t="shared" si="44"/>
        <v>0</v>
      </c>
      <c r="BF199" s="146">
        <f t="shared" si="45"/>
        <v>0</v>
      </c>
      <c r="BG199" s="146">
        <f t="shared" si="46"/>
        <v>0</v>
      </c>
      <c r="BH199" s="146">
        <f t="shared" si="47"/>
        <v>0</v>
      </c>
      <c r="BI199" s="146">
        <f t="shared" si="48"/>
        <v>0</v>
      </c>
      <c r="BJ199" s="18" t="s">
        <v>145</v>
      </c>
      <c r="BK199" s="146">
        <f t="shared" si="49"/>
        <v>0</v>
      </c>
      <c r="BL199" s="18" t="s">
        <v>144</v>
      </c>
      <c r="BM199" s="18" t="s">
        <v>398</v>
      </c>
    </row>
    <row r="200" spans="2:65" s="9" customFormat="1" ht="29.9" customHeight="1">
      <c r="B200" s="126"/>
      <c r="C200" s="127"/>
      <c r="D200" s="136" t="s">
        <v>123</v>
      </c>
      <c r="E200" s="136"/>
      <c r="F200" s="136"/>
      <c r="G200" s="136"/>
      <c r="H200" s="136"/>
      <c r="I200" s="136"/>
      <c r="J200" s="136"/>
      <c r="K200" s="136"/>
      <c r="L200" s="136"/>
      <c r="M200" s="136"/>
      <c r="N200" s="195">
        <f>BK200</f>
        <v>0</v>
      </c>
      <c r="O200" s="196"/>
      <c r="P200" s="196"/>
      <c r="Q200" s="196"/>
      <c r="R200" s="129"/>
      <c r="T200" s="130"/>
      <c r="U200" s="127"/>
      <c r="V200" s="127"/>
      <c r="W200" s="131">
        <f>SUM(W201:W202)</f>
        <v>4.55816</v>
      </c>
      <c r="X200" s="127"/>
      <c r="Y200" s="131">
        <f>SUM(Y201:Y202)</f>
        <v>0.13</v>
      </c>
      <c r="Z200" s="127"/>
      <c r="AA200" s="132">
        <f>SUM(AA201:AA202)</f>
        <v>0</v>
      </c>
      <c r="AR200" s="133" t="s">
        <v>150</v>
      </c>
      <c r="AT200" s="134" t="s">
        <v>72</v>
      </c>
      <c r="AU200" s="134" t="s">
        <v>81</v>
      </c>
      <c r="AY200" s="133" t="s">
        <v>139</v>
      </c>
      <c r="BK200" s="135">
        <f>SUM(BK201:BK202)</f>
        <v>0</v>
      </c>
    </row>
    <row r="201" spans="2:65" s="1" customFormat="1" ht="14.4" customHeight="1">
      <c r="B201" s="137"/>
      <c r="C201" s="138" t="s">
        <v>399</v>
      </c>
      <c r="D201" s="138" t="s">
        <v>140</v>
      </c>
      <c r="E201" s="139" t="s">
        <v>400</v>
      </c>
      <c r="F201" s="197" t="s">
        <v>401</v>
      </c>
      <c r="G201" s="197"/>
      <c r="H201" s="197"/>
      <c r="I201" s="197"/>
      <c r="J201" s="140" t="s">
        <v>198</v>
      </c>
      <c r="K201" s="141">
        <v>9.08</v>
      </c>
      <c r="L201" s="192"/>
      <c r="M201" s="192"/>
      <c r="N201" s="192">
        <f>ROUND(L201*K201,2)</f>
        <v>0</v>
      </c>
      <c r="O201" s="192"/>
      <c r="P201" s="192"/>
      <c r="Q201" s="192"/>
      <c r="R201" s="142"/>
      <c r="T201" s="143" t="s">
        <v>5</v>
      </c>
      <c r="U201" s="40" t="s">
        <v>40</v>
      </c>
      <c r="V201" s="144">
        <v>0.502</v>
      </c>
      <c r="W201" s="144">
        <f>V201*K201</f>
        <v>4.55816</v>
      </c>
      <c r="X201" s="144">
        <v>0</v>
      </c>
      <c r="Y201" s="144">
        <f>X201*K201</f>
        <v>0</v>
      </c>
      <c r="Z201" s="144">
        <v>0</v>
      </c>
      <c r="AA201" s="145">
        <f>Z201*K201</f>
        <v>0</v>
      </c>
      <c r="AR201" s="18" t="s">
        <v>399</v>
      </c>
      <c r="AT201" s="18" t="s">
        <v>140</v>
      </c>
      <c r="AU201" s="18" t="s">
        <v>145</v>
      </c>
      <c r="AY201" s="18" t="s">
        <v>139</v>
      </c>
      <c r="BE201" s="146">
        <f>IF(U201="základná",N201,0)</f>
        <v>0</v>
      </c>
      <c r="BF201" s="146">
        <f>IF(U201="znížená",N201,0)</f>
        <v>0</v>
      </c>
      <c r="BG201" s="146">
        <f>IF(U201="zákl. prenesená",N201,0)</f>
        <v>0</v>
      </c>
      <c r="BH201" s="146">
        <f>IF(U201="zníž. prenesená",N201,0)</f>
        <v>0</v>
      </c>
      <c r="BI201" s="146">
        <f>IF(U201="nulová",N201,0)</f>
        <v>0</v>
      </c>
      <c r="BJ201" s="18" t="s">
        <v>145</v>
      </c>
      <c r="BK201" s="146">
        <f>ROUND(L201*K201,2)</f>
        <v>0</v>
      </c>
      <c r="BL201" s="18" t="s">
        <v>399</v>
      </c>
      <c r="BM201" s="18" t="s">
        <v>402</v>
      </c>
    </row>
    <row r="202" spans="2:65" s="1" customFormat="1" ht="34.25" customHeight="1">
      <c r="B202" s="137"/>
      <c r="C202" s="147" t="s">
        <v>403</v>
      </c>
      <c r="D202" s="147" t="s">
        <v>232</v>
      </c>
      <c r="E202" s="148" t="s">
        <v>404</v>
      </c>
      <c r="F202" s="198" t="s">
        <v>405</v>
      </c>
      <c r="G202" s="198"/>
      <c r="H202" s="198"/>
      <c r="I202" s="198"/>
      <c r="J202" s="149" t="s">
        <v>176</v>
      </c>
      <c r="K202" s="150">
        <v>0.13</v>
      </c>
      <c r="L202" s="191"/>
      <c r="M202" s="191"/>
      <c r="N202" s="191">
        <f>ROUND(L202*K202,2)</f>
        <v>0</v>
      </c>
      <c r="O202" s="192"/>
      <c r="P202" s="192"/>
      <c r="Q202" s="192"/>
      <c r="R202" s="142"/>
      <c r="T202" s="143" t="s">
        <v>5</v>
      </c>
      <c r="U202" s="151" t="s">
        <v>40</v>
      </c>
      <c r="V202" s="152">
        <v>0</v>
      </c>
      <c r="W202" s="152">
        <f>V202*K202</f>
        <v>0</v>
      </c>
      <c r="X202" s="152">
        <v>1</v>
      </c>
      <c r="Y202" s="152">
        <f>X202*K202</f>
        <v>0.13</v>
      </c>
      <c r="Z202" s="152">
        <v>0</v>
      </c>
      <c r="AA202" s="153">
        <f>Z202*K202</f>
        <v>0</v>
      </c>
      <c r="AR202" s="18" t="s">
        <v>406</v>
      </c>
      <c r="AT202" s="18" t="s">
        <v>232</v>
      </c>
      <c r="AU202" s="18" t="s">
        <v>145</v>
      </c>
      <c r="AY202" s="18" t="s">
        <v>139</v>
      </c>
      <c r="BE202" s="146">
        <f>IF(U202="základná",N202,0)</f>
        <v>0</v>
      </c>
      <c r="BF202" s="146">
        <f>IF(U202="znížená",N202,0)</f>
        <v>0</v>
      </c>
      <c r="BG202" s="146">
        <f>IF(U202="zákl. prenesená",N202,0)</f>
        <v>0</v>
      </c>
      <c r="BH202" s="146">
        <f>IF(U202="zníž. prenesená",N202,0)</f>
        <v>0</v>
      </c>
      <c r="BI202" s="146">
        <f>IF(U202="nulová",N202,0)</f>
        <v>0</v>
      </c>
      <c r="BJ202" s="18" t="s">
        <v>145</v>
      </c>
      <c r="BK202" s="146">
        <f>ROUND(L202*K202,2)</f>
        <v>0</v>
      </c>
      <c r="BL202" s="18" t="s">
        <v>406</v>
      </c>
      <c r="BM202" s="18" t="s">
        <v>407</v>
      </c>
    </row>
    <row r="203" spans="2:65" s="1" customFormat="1" ht="7" customHeight="1">
      <c r="B203" s="55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7"/>
    </row>
  </sheetData>
  <mergeCells count="274">
    <mergeCell ref="F149:I149"/>
    <mergeCell ref="F151:I151"/>
    <mergeCell ref="F152:I152"/>
    <mergeCell ref="F153:I153"/>
    <mergeCell ref="F154:I154"/>
    <mergeCell ref="L140:M140"/>
    <mergeCell ref="L145:M145"/>
    <mergeCell ref="L143:M143"/>
    <mergeCell ref="L141:M141"/>
    <mergeCell ref="L142:M142"/>
    <mergeCell ref="L144:M144"/>
    <mergeCell ref="L146:M146"/>
    <mergeCell ref="L147:M147"/>
    <mergeCell ref="L148:M148"/>
    <mergeCell ref="L149:M149"/>
    <mergeCell ref="L151:M151"/>
    <mergeCell ref="L152:M152"/>
    <mergeCell ref="L153:M153"/>
    <mergeCell ref="L154:M154"/>
    <mergeCell ref="N147:Q147"/>
    <mergeCell ref="N148:Q148"/>
    <mergeCell ref="N136:Q136"/>
    <mergeCell ref="F139:I139"/>
    <mergeCell ref="F142:I142"/>
    <mergeCell ref="F140:I140"/>
    <mergeCell ref="F141:I141"/>
    <mergeCell ref="F143:I143"/>
    <mergeCell ref="F144:I144"/>
    <mergeCell ref="F145:I145"/>
    <mergeCell ref="F146:I146"/>
    <mergeCell ref="F147:I147"/>
    <mergeCell ref="F148:I148"/>
    <mergeCell ref="L139:M139"/>
    <mergeCell ref="N139:Q139"/>
    <mergeCell ref="N140:Q140"/>
    <mergeCell ref="N141:Q141"/>
    <mergeCell ref="N142:Q142"/>
    <mergeCell ref="N143:Q143"/>
    <mergeCell ref="N144:Q144"/>
    <mergeCell ref="N145:Q145"/>
    <mergeCell ref="N146:Q146"/>
    <mergeCell ref="L135:M135"/>
    <mergeCell ref="N135:Q135"/>
    <mergeCell ref="F135:I135"/>
    <mergeCell ref="F138:I138"/>
    <mergeCell ref="F137:I137"/>
    <mergeCell ref="L137:M137"/>
    <mergeCell ref="N137:Q137"/>
    <mergeCell ref="L138:M138"/>
    <mergeCell ref="N138:Q138"/>
    <mergeCell ref="F132:I132"/>
    <mergeCell ref="F134:I134"/>
    <mergeCell ref="L132:M132"/>
    <mergeCell ref="N132:Q132"/>
    <mergeCell ref="F133:I133"/>
    <mergeCell ref="L133:M133"/>
    <mergeCell ref="N133:Q133"/>
    <mergeCell ref="L134:M134"/>
    <mergeCell ref="N134:Q134"/>
    <mergeCell ref="F129:I129"/>
    <mergeCell ref="F131:I131"/>
    <mergeCell ref="F130:I130"/>
    <mergeCell ref="L129:M129"/>
    <mergeCell ref="N129:Q129"/>
    <mergeCell ref="L130:M130"/>
    <mergeCell ref="N130:Q130"/>
    <mergeCell ref="L131:M131"/>
    <mergeCell ref="N131:Q131"/>
    <mergeCell ref="N124:Q124"/>
    <mergeCell ref="N125:Q125"/>
    <mergeCell ref="F126:I126"/>
    <mergeCell ref="F128:I128"/>
    <mergeCell ref="L126:M126"/>
    <mergeCell ref="N126:Q126"/>
    <mergeCell ref="F127:I127"/>
    <mergeCell ref="L127:M127"/>
    <mergeCell ref="N127:Q127"/>
    <mergeCell ref="L128:M128"/>
    <mergeCell ref="N128:Q128"/>
    <mergeCell ref="M119:Q119"/>
    <mergeCell ref="F114:P114"/>
    <mergeCell ref="F115:P115"/>
    <mergeCell ref="M117:P117"/>
    <mergeCell ref="M120:Q120"/>
    <mergeCell ref="F122:I122"/>
    <mergeCell ref="L122:M122"/>
    <mergeCell ref="N122:Q122"/>
    <mergeCell ref="N123:Q123"/>
    <mergeCell ref="N97:Q97"/>
    <mergeCell ref="N98:Q98"/>
    <mergeCell ref="N99:Q99"/>
    <mergeCell ref="N100:Q100"/>
    <mergeCell ref="N101:Q101"/>
    <mergeCell ref="N102:Q102"/>
    <mergeCell ref="N104:Q104"/>
    <mergeCell ref="L106:Q106"/>
    <mergeCell ref="C112:Q112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N166:Q166"/>
    <mergeCell ref="N168:Q168"/>
    <mergeCell ref="N171:Q171"/>
    <mergeCell ref="N172:Q172"/>
    <mergeCell ref="N173:Q173"/>
    <mergeCell ref="N175:Q175"/>
    <mergeCell ref="N176:Q176"/>
    <mergeCell ref="N177:Q177"/>
    <mergeCell ref="N178:Q178"/>
    <mergeCell ref="N167:Q167"/>
    <mergeCell ref="N149:Q149"/>
    <mergeCell ref="N151:Q151"/>
    <mergeCell ref="N152:Q152"/>
    <mergeCell ref="N153:Q153"/>
    <mergeCell ref="N154:Q154"/>
    <mergeCell ref="N155:Q155"/>
    <mergeCell ref="N156:Q156"/>
    <mergeCell ref="N157:Q157"/>
    <mergeCell ref="N159:Q159"/>
    <mergeCell ref="N150:Q150"/>
    <mergeCell ref="N158:Q158"/>
    <mergeCell ref="F191:I191"/>
    <mergeCell ref="F192:I192"/>
    <mergeCell ref="F193:I193"/>
    <mergeCell ref="L175:M175"/>
    <mergeCell ref="L177:M177"/>
    <mergeCell ref="L176:M176"/>
    <mergeCell ref="L178:M178"/>
    <mergeCell ref="L180:M180"/>
    <mergeCell ref="L181:M181"/>
    <mergeCell ref="L182:M182"/>
    <mergeCell ref="L183:M183"/>
    <mergeCell ref="L184:M184"/>
    <mergeCell ref="L186:M186"/>
    <mergeCell ref="L189:M189"/>
    <mergeCell ref="L190:M190"/>
    <mergeCell ref="L191:M191"/>
    <mergeCell ref="L192:M192"/>
    <mergeCell ref="L193:M193"/>
    <mergeCell ref="N186:Q186"/>
    <mergeCell ref="N169:Q169"/>
    <mergeCell ref="N170:Q170"/>
    <mergeCell ref="N174:Q174"/>
    <mergeCell ref="N179:Q179"/>
    <mergeCell ref="N185:Q185"/>
    <mergeCell ref="N187:Q187"/>
    <mergeCell ref="F175:I175"/>
    <mergeCell ref="F176:I176"/>
    <mergeCell ref="F177:I177"/>
    <mergeCell ref="F178:I178"/>
    <mergeCell ref="F180:I180"/>
    <mergeCell ref="F181:I181"/>
    <mergeCell ref="F182:I182"/>
    <mergeCell ref="F183:I183"/>
    <mergeCell ref="F184:I184"/>
    <mergeCell ref="F186:I186"/>
    <mergeCell ref="N180:Q180"/>
    <mergeCell ref="N181:Q181"/>
    <mergeCell ref="N182:Q182"/>
    <mergeCell ref="N183:Q183"/>
    <mergeCell ref="N184:Q184"/>
    <mergeCell ref="F166:I166"/>
    <mergeCell ref="F168:I168"/>
    <mergeCell ref="F171:I171"/>
    <mergeCell ref="F172:I172"/>
    <mergeCell ref="F173:I173"/>
    <mergeCell ref="L156:M156"/>
    <mergeCell ref="L157:M157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8:M168"/>
    <mergeCell ref="L171:M171"/>
    <mergeCell ref="L172:M172"/>
    <mergeCell ref="L173:M173"/>
    <mergeCell ref="N165:Q165"/>
    <mergeCell ref="N164:Q164"/>
    <mergeCell ref="F155:I155"/>
    <mergeCell ref="F156:I156"/>
    <mergeCell ref="F157:I157"/>
    <mergeCell ref="F159:I159"/>
    <mergeCell ref="F160:I160"/>
    <mergeCell ref="F161:I161"/>
    <mergeCell ref="F162:I162"/>
    <mergeCell ref="F163:I163"/>
    <mergeCell ref="F164:I164"/>
    <mergeCell ref="F165:I165"/>
    <mergeCell ref="N160:Q160"/>
    <mergeCell ref="N161:Q161"/>
    <mergeCell ref="N162:Q162"/>
    <mergeCell ref="N163:Q163"/>
    <mergeCell ref="L155:M155"/>
    <mergeCell ref="N198:Q198"/>
    <mergeCell ref="N199:Q199"/>
    <mergeCell ref="N201:Q201"/>
    <mergeCell ref="N202:Q202"/>
    <mergeCell ref="N188:Q188"/>
    <mergeCell ref="N200:Q200"/>
    <mergeCell ref="F195:I195"/>
    <mergeCell ref="F194:I194"/>
    <mergeCell ref="F196:I196"/>
    <mergeCell ref="F197:I197"/>
    <mergeCell ref="F198:I198"/>
    <mergeCell ref="F199:I199"/>
    <mergeCell ref="F201:I201"/>
    <mergeCell ref="F202:I202"/>
    <mergeCell ref="L195:M195"/>
    <mergeCell ref="L194:M194"/>
    <mergeCell ref="L196:M196"/>
    <mergeCell ref="L197:M197"/>
    <mergeCell ref="L198:M198"/>
    <mergeCell ref="L199:M199"/>
    <mergeCell ref="L201:M201"/>
    <mergeCell ref="L202:M202"/>
    <mergeCell ref="F189:I189"/>
    <mergeCell ref="F190:I190"/>
    <mergeCell ref="N190:Q190"/>
    <mergeCell ref="N189:Q189"/>
    <mergeCell ref="N191:Q191"/>
    <mergeCell ref="N192:Q192"/>
    <mergeCell ref="N193:Q193"/>
    <mergeCell ref="N194:Q194"/>
    <mergeCell ref="N195:Q195"/>
    <mergeCell ref="N196:Q196"/>
    <mergeCell ref="N197:Q197"/>
  </mergeCells>
  <hyperlinks>
    <hyperlink ref="F1:G1" location="C2" display="1) Krycí list rozpočtu" xr:uid="{00000000-0004-0000-0100-000000000000}"/>
    <hyperlink ref="H1:K1" location="C86" display="2) Rekapitulácia rozpočtu" xr:uid="{00000000-0004-0000-0100-000001000000}"/>
    <hyperlink ref="L1" location="C122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203"/>
  <sheetViews>
    <sheetView showGridLines="0" workbookViewId="0">
      <pane ySplit="1" topLeftCell="A192" activePane="bottomLeft" state="frozen"/>
      <selection pane="bottomLeft" activeCell="L126" sqref="L126:M202"/>
    </sheetView>
  </sheetViews>
  <sheetFormatPr defaultRowHeight="14.5"/>
  <cols>
    <col min="1" max="1" width="7.125" customWidth="1"/>
    <col min="2" max="2" width="1.375" customWidth="1"/>
    <col min="3" max="3" width="3.625" customWidth="1"/>
    <col min="4" max="4" width="3.75" customWidth="1"/>
    <col min="5" max="5" width="14.75" customWidth="1"/>
    <col min="6" max="7" width="9.625" customWidth="1"/>
    <col min="8" max="8" width="10.75" customWidth="1"/>
    <col min="9" max="9" width="6" customWidth="1"/>
    <col min="10" max="10" width="4.375" customWidth="1"/>
    <col min="11" max="11" width="9.875" customWidth="1"/>
    <col min="12" max="12" width="10.25" customWidth="1"/>
    <col min="13" max="14" width="5.125" customWidth="1"/>
    <col min="15" max="15" width="1.75" customWidth="1"/>
    <col min="16" max="16" width="10.75" customWidth="1"/>
    <col min="17" max="17" width="3.625" customWidth="1"/>
    <col min="18" max="18" width="1.375" customWidth="1"/>
    <col min="19" max="19" width="7" customWidth="1"/>
    <col min="20" max="20" width="25.375" hidden="1" customWidth="1"/>
    <col min="21" max="21" width="14" hidden="1" customWidth="1"/>
    <col min="22" max="22" width="10.625" hidden="1" customWidth="1"/>
    <col min="23" max="23" width="14" hidden="1" customWidth="1"/>
    <col min="24" max="24" width="10.375" hidden="1" customWidth="1"/>
    <col min="25" max="25" width="12.875" hidden="1" customWidth="1"/>
    <col min="26" max="26" width="9.375" hidden="1" customWidth="1"/>
    <col min="27" max="27" width="12.875" hidden="1" customWidth="1"/>
    <col min="28" max="28" width="14" hidden="1" customWidth="1"/>
    <col min="29" max="29" width="9.375" customWidth="1"/>
    <col min="30" max="30" width="12.875" customWidth="1"/>
    <col min="31" max="31" width="14" customWidth="1"/>
    <col min="44" max="65" width="9.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96</v>
      </c>
      <c r="G1" s="13"/>
      <c r="H1" s="205" t="s">
        <v>97</v>
      </c>
      <c r="I1" s="205"/>
      <c r="J1" s="205"/>
      <c r="K1" s="205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7" customHeight="1">
      <c r="C2" s="156" t="s">
        <v>7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S2" s="163" t="s">
        <v>8</v>
      </c>
      <c r="T2" s="164"/>
      <c r="U2" s="164"/>
      <c r="V2" s="164"/>
      <c r="W2" s="164"/>
      <c r="X2" s="164"/>
      <c r="Y2" s="164"/>
      <c r="Z2" s="164"/>
      <c r="AA2" s="164"/>
      <c r="AB2" s="164"/>
      <c r="AC2" s="164"/>
      <c r="AT2" s="18" t="s">
        <v>85</v>
      </c>
    </row>
    <row r="3" spans="1:66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73</v>
      </c>
    </row>
    <row r="4" spans="1:66" ht="37" customHeight="1">
      <c r="B4" s="22"/>
      <c r="C4" s="158" t="s">
        <v>101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23"/>
      <c r="T4" s="17" t="s">
        <v>12</v>
      </c>
      <c r="AT4" s="18" t="s">
        <v>6</v>
      </c>
    </row>
    <row r="5" spans="1:66" ht="7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4" customHeight="1">
      <c r="B6" s="22"/>
      <c r="C6" s="24"/>
      <c r="D6" s="28" t="s">
        <v>15</v>
      </c>
      <c r="E6" s="24"/>
      <c r="F6" s="201" t="str">
        <f>'Rekapitulácia stavby'!K6</f>
        <v>Zhotovenie uzamykateľných prístreškov pre bicykle v obci Liešťany</v>
      </c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4"/>
      <c r="R6" s="23"/>
    </row>
    <row r="7" spans="1:66" s="1" customFormat="1" ht="32.9" customHeight="1">
      <c r="B7" s="31"/>
      <c r="C7" s="32"/>
      <c r="D7" s="27" t="s">
        <v>102</v>
      </c>
      <c r="E7" s="32"/>
      <c r="F7" s="162" t="s">
        <v>408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32"/>
      <c r="R7" s="33"/>
    </row>
    <row r="8" spans="1:66" s="1" customFormat="1" ht="14.4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" customHeight="1">
      <c r="B9" s="31"/>
      <c r="C9" s="32"/>
      <c r="D9" s="28" t="s">
        <v>18</v>
      </c>
      <c r="E9" s="32"/>
      <c r="F9" s="26" t="s">
        <v>19</v>
      </c>
      <c r="G9" s="32"/>
      <c r="H9" s="32"/>
      <c r="I9" s="32"/>
      <c r="J9" s="32"/>
      <c r="K9" s="32"/>
      <c r="L9" s="32"/>
      <c r="M9" s="28" t="s">
        <v>20</v>
      </c>
      <c r="N9" s="32"/>
      <c r="O9" s="204"/>
      <c r="P9" s="204"/>
      <c r="Q9" s="32"/>
      <c r="R9" s="33"/>
    </row>
    <row r="10" spans="1:66" s="1" customFormat="1" ht="10.75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" customHeight="1">
      <c r="B11" s="31"/>
      <c r="C11" s="32"/>
      <c r="D11" s="28" t="s">
        <v>21</v>
      </c>
      <c r="E11" s="32"/>
      <c r="F11" s="32"/>
      <c r="G11" s="32"/>
      <c r="H11" s="32"/>
      <c r="I11" s="32"/>
      <c r="J11" s="32"/>
      <c r="K11" s="32"/>
      <c r="L11" s="32"/>
      <c r="M11" s="28" t="s">
        <v>22</v>
      </c>
      <c r="N11" s="32"/>
      <c r="O11" s="160" t="s">
        <v>23</v>
      </c>
      <c r="P11" s="160"/>
      <c r="Q11" s="32"/>
      <c r="R11" s="33"/>
    </row>
    <row r="12" spans="1:66" s="1" customFormat="1" ht="18" customHeight="1">
      <c r="B12" s="31"/>
      <c r="C12" s="32"/>
      <c r="D12" s="32"/>
      <c r="E12" s="26" t="s">
        <v>24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160" t="s">
        <v>5</v>
      </c>
      <c r="P12" s="160"/>
      <c r="Q12" s="32"/>
      <c r="R12" s="33"/>
    </row>
    <row r="13" spans="1:66" s="1" customFormat="1" ht="7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22</v>
      </c>
      <c r="N14" s="32"/>
      <c r="O14" s="160" t="str">
        <f>IF('Rekapitulácia stavby'!AN13="","",'Rekapitulácia stavby'!AN13)</f>
        <v/>
      </c>
      <c r="P14" s="160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160" t="str">
        <f>IF('Rekapitulácia stavby'!AN14="","",'Rekapitulácia stavby'!AN14)</f>
        <v/>
      </c>
      <c r="P15" s="160"/>
      <c r="Q15" s="32"/>
      <c r="R15" s="33"/>
    </row>
    <row r="16" spans="1:66" s="1" customFormat="1" ht="7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" customHeight="1">
      <c r="B17" s="31"/>
      <c r="C17" s="32"/>
      <c r="D17" s="28" t="s">
        <v>28</v>
      </c>
      <c r="E17" s="32"/>
      <c r="F17" s="32"/>
      <c r="G17" s="32"/>
      <c r="H17" s="32"/>
      <c r="I17" s="32"/>
      <c r="J17" s="32"/>
      <c r="K17" s="32"/>
      <c r="L17" s="32"/>
      <c r="M17" s="28" t="s">
        <v>22</v>
      </c>
      <c r="N17" s="32"/>
      <c r="O17" s="160" t="s">
        <v>29</v>
      </c>
      <c r="P17" s="160"/>
      <c r="Q17" s="32"/>
      <c r="R17" s="33"/>
    </row>
    <row r="18" spans="2:18" s="1" customFormat="1" ht="18" customHeight="1">
      <c r="B18" s="31"/>
      <c r="C18" s="32"/>
      <c r="D18" s="32"/>
      <c r="E18" s="26" t="s">
        <v>30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160" t="s">
        <v>5</v>
      </c>
      <c r="P18" s="160"/>
      <c r="Q18" s="32"/>
      <c r="R18" s="33"/>
    </row>
    <row r="19" spans="2:18" s="1" customFormat="1" ht="7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" customHeight="1">
      <c r="B20" s="31"/>
      <c r="C20" s="32"/>
      <c r="D20" s="28" t="s">
        <v>32</v>
      </c>
      <c r="E20" s="32"/>
      <c r="F20" s="32"/>
      <c r="G20" s="32"/>
      <c r="H20" s="32"/>
      <c r="I20" s="32"/>
      <c r="J20" s="32"/>
      <c r="K20" s="32"/>
      <c r="L20" s="32"/>
      <c r="M20" s="28" t="s">
        <v>22</v>
      </c>
      <c r="N20" s="32"/>
      <c r="O20" s="160" t="str">
        <f>IF('Rekapitulácia stavby'!AN19="","",'Rekapitulácia stavby'!AN19)</f>
        <v/>
      </c>
      <c r="P20" s="160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160" t="str">
        <f>IF('Rekapitulácia stavby'!AN20="","",'Rekapitulácia stavby'!AN20)</f>
        <v/>
      </c>
      <c r="P21" s="160"/>
      <c r="Q21" s="32"/>
      <c r="R21" s="33"/>
    </row>
    <row r="22" spans="2:18" s="1" customFormat="1" ht="7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" customHeight="1">
      <c r="B23" s="31"/>
      <c r="C23" s="32"/>
      <c r="D23" s="28" t="s">
        <v>33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" customHeight="1">
      <c r="B24" s="31"/>
      <c r="C24" s="32"/>
      <c r="D24" s="32"/>
      <c r="E24" s="167" t="s">
        <v>5</v>
      </c>
      <c r="F24" s="167"/>
      <c r="G24" s="167"/>
      <c r="H24" s="167"/>
      <c r="I24" s="167"/>
      <c r="J24" s="167"/>
      <c r="K24" s="167"/>
      <c r="L24" s="167"/>
      <c r="M24" s="32"/>
      <c r="N24" s="32"/>
      <c r="O24" s="32"/>
      <c r="P24" s="32"/>
      <c r="Q24" s="32"/>
      <c r="R24" s="33"/>
    </row>
    <row r="25" spans="2:18" s="1" customFormat="1" ht="7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7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" customHeight="1">
      <c r="B27" s="31"/>
      <c r="C27" s="32"/>
      <c r="D27" s="102" t="s">
        <v>104</v>
      </c>
      <c r="E27" s="32"/>
      <c r="F27" s="32"/>
      <c r="G27" s="32"/>
      <c r="H27" s="32"/>
      <c r="I27" s="32"/>
      <c r="J27" s="32"/>
      <c r="K27" s="32"/>
      <c r="L27" s="32"/>
      <c r="M27" s="168">
        <f>N88</f>
        <v>0</v>
      </c>
      <c r="N27" s="168"/>
      <c r="O27" s="168"/>
      <c r="P27" s="168"/>
      <c r="Q27" s="32"/>
      <c r="R27" s="33"/>
    </row>
    <row r="28" spans="2:18" s="1" customFormat="1" ht="14.4" customHeight="1">
      <c r="B28" s="31"/>
      <c r="C28" s="32"/>
      <c r="D28" s="30" t="s">
        <v>90</v>
      </c>
      <c r="E28" s="32"/>
      <c r="F28" s="32"/>
      <c r="G28" s="32"/>
      <c r="H28" s="32"/>
      <c r="I28" s="32"/>
      <c r="J28" s="32"/>
      <c r="K28" s="32"/>
      <c r="L28" s="32"/>
      <c r="M28" s="168">
        <f>N104</f>
        <v>0</v>
      </c>
      <c r="N28" s="168"/>
      <c r="O28" s="168"/>
      <c r="P28" s="168"/>
      <c r="Q28" s="32"/>
      <c r="R28" s="33"/>
    </row>
    <row r="29" spans="2:18" s="1" customFormat="1" ht="7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4" customHeight="1">
      <c r="B30" s="31"/>
      <c r="C30" s="32"/>
      <c r="D30" s="103" t="s">
        <v>36</v>
      </c>
      <c r="E30" s="32"/>
      <c r="F30" s="32"/>
      <c r="G30" s="32"/>
      <c r="H30" s="32"/>
      <c r="I30" s="32"/>
      <c r="J30" s="32"/>
      <c r="K30" s="32"/>
      <c r="L30" s="32"/>
      <c r="M30" s="206">
        <f>ROUND(M27+M28,2)</f>
        <v>0</v>
      </c>
      <c r="N30" s="203"/>
      <c r="O30" s="203"/>
      <c r="P30" s="203"/>
      <c r="Q30" s="32"/>
      <c r="R30" s="33"/>
    </row>
    <row r="31" spans="2:18" s="1" customFormat="1" ht="7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" customHeight="1">
      <c r="B32" s="31"/>
      <c r="C32" s="32"/>
      <c r="D32" s="38" t="s">
        <v>37</v>
      </c>
      <c r="E32" s="38" t="s">
        <v>38</v>
      </c>
      <c r="F32" s="39">
        <v>0.2</v>
      </c>
      <c r="G32" s="104" t="s">
        <v>39</v>
      </c>
      <c r="H32" s="207">
        <f>ROUND((SUM(BE104:BE105)+SUM(BE123:BE202)), 2)</f>
        <v>0</v>
      </c>
      <c r="I32" s="203"/>
      <c r="J32" s="203"/>
      <c r="K32" s="32"/>
      <c r="L32" s="32"/>
      <c r="M32" s="207">
        <f>ROUND(ROUND((SUM(BE104:BE105)+SUM(BE123:BE202)), 2)*F32, 2)</f>
        <v>0</v>
      </c>
      <c r="N32" s="203"/>
      <c r="O32" s="203"/>
      <c r="P32" s="203"/>
      <c r="Q32" s="32"/>
      <c r="R32" s="33"/>
    </row>
    <row r="33" spans="2:18" s="1" customFormat="1" ht="14.4" customHeight="1">
      <c r="B33" s="31"/>
      <c r="C33" s="32"/>
      <c r="D33" s="32"/>
      <c r="E33" s="38" t="s">
        <v>40</v>
      </c>
      <c r="F33" s="39">
        <v>0.2</v>
      </c>
      <c r="G33" s="104" t="s">
        <v>39</v>
      </c>
      <c r="H33" s="207">
        <f>ROUND((SUM(BF104:BF105)+SUM(BF123:BF202)), 2)</f>
        <v>0</v>
      </c>
      <c r="I33" s="203"/>
      <c r="J33" s="203"/>
      <c r="K33" s="32"/>
      <c r="L33" s="32"/>
      <c r="M33" s="207">
        <f>ROUND(ROUND((SUM(BF104:BF105)+SUM(BF123:BF202)), 2)*F33, 2)</f>
        <v>0</v>
      </c>
      <c r="N33" s="203"/>
      <c r="O33" s="203"/>
      <c r="P33" s="203"/>
      <c r="Q33" s="32"/>
      <c r="R33" s="33"/>
    </row>
    <row r="34" spans="2:18" s="1" customFormat="1" ht="14.4" hidden="1" customHeight="1">
      <c r="B34" s="31"/>
      <c r="C34" s="32"/>
      <c r="D34" s="32"/>
      <c r="E34" s="38" t="s">
        <v>41</v>
      </c>
      <c r="F34" s="39">
        <v>0.2</v>
      </c>
      <c r="G34" s="104" t="s">
        <v>39</v>
      </c>
      <c r="H34" s="207">
        <f>ROUND((SUM(BG104:BG105)+SUM(BG123:BG202)), 2)</f>
        <v>0</v>
      </c>
      <c r="I34" s="203"/>
      <c r="J34" s="203"/>
      <c r="K34" s="32"/>
      <c r="L34" s="32"/>
      <c r="M34" s="207">
        <v>0</v>
      </c>
      <c r="N34" s="203"/>
      <c r="O34" s="203"/>
      <c r="P34" s="203"/>
      <c r="Q34" s="32"/>
      <c r="R34" s="33"/>
    </row>
    <row r="35" spans="2:18" s="1" customFormat="1" ht="14.4" hidden="1" customHeight="1">
      <c r="B35" s="31"/>
      <c r="C35" s="32"/>
      <c r="D35" s="32"/>
      <c r="E35" s="38" t="s">
        <v>42</v>
      </c>
      <c r="F35" s="39">
        <v>0.2</v>
      </c>
      <c r="G35" s="104" t="s">
        <v>39</v>
      </c>
      <c r="H35" s="207">
        <f>ROUND((SUM(BH104:BH105)+SUM(BH123:BH202)), 2)</f>
        <v>0</v>
      </c>
      <c r="I35" s="203"/>
      <c r="J35" s="203"/>
      <c r="K35" s="32"/>
      <c r="L35" s="32"/>
      <c r="M35" s="207">
        <v>0</v>
      </c>
      <c r="N35" s="203"/>
      <c r="O35" s="203"/>
      <c r="P35" s="203"/>
      <c r="Q35" s="32"/>
      <c r="R35" s="33"/>
    </row>
    <row r="36" spans="2:18" s="1" customFormat="1" ht="14.4" hidden="1" customHeight="1">
      <c r="B36" s="31"/>
      <c r="C36" s="32"/>
      <c r="D36" s="32"/>
      <c r="E36" s="38" t="s">
        <v>43</v>
      </c>
      <c r="F36" s="39">
        <v>0</v>
      </c>
      <c r="G36" s="104" t="s">
        <v>39</v>
      </c>
      <c r="H36" s="207">
        <f>ROUND((SUM(BI104:BI105)+SUM(BI123:BI202)), 2)</f>
        <v>0</v>
      </c>
      <c r="I36" s="203"/>
      <c r="J36" s="203"/>
      <c r="K36" s="32"/>
      <c r="L36" s="32"/>
      <c r="M36" s="207">
        <v>0</v>
      </c>
      <c r="N36" s="203"/>
      <c r="O36" s="203"/>
      <c r="P36" s="203"/>
      <c r="Q36" s="32"/>
      <c r="R36" s="33"/>
    </row>
    <row r="37" spans="2:18" s="1" customFormat="1" ht="7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4" customHeight="1">
      <c r="B38" s="31"/>
      <c r="C38" s="100"/>
      <c r="D38" s="105" t="s">
        <v>44</v>
      </c>
      <c r="E38" s="71"/>
      <c r="F38" s="71"/>
      <c r="G38" s="106" t="s">
        <v>45</v>
      </c>
      <c r="H38" s="107" t="s">
        <v>46</v>
      </c>
      <c r="I38" s="71"/>
      <c r="J38" s="71"/>
      <c r="K38" s="71"/>
      <c r="L38" s="208">
        <f>SUM(M30:M36)</f>
        <v>0</v>
      </c>
      <c r="M38" s="208"/>
      <c r="N38" s="208"/>
      <c r="O38" s="208"/>
      <c r="P38" s="209"/>
      <c r="Q38" s="100"/>
      <c r="R38" s="33"/>
    </row>
    <row r="39" spans="2:18" s="1" customFormat="1" ht="14.4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2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2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2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2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2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2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2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2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3.5">
      <c r="B50" s="31"/>
      <c r="C50" s="32"/>
      <c r="D50" s="46" t="s">
        <v>47</v>
      </c>
      <c r="E50" s="47"/>
      <c r="F50" s="47"/>
      <c r="G50" s="47"/>
      <c r="H50" s="48"/>
      <c r="I50" s="32"/>
      <c r="J50" s="46" t="s">
        <v>48</v>
      </c>
      <c r="K50" s="47"/>
      <c r="L50" s="47"/>
      <c r="M50" s="47"/>
      <c r="N50" s="47"/>
      <c r="O50" s="47"/>
      <c r="P50" s="48"/>
      <c r="Q50" s="32"/>
      <c r="R50" s="33"/>
    </row>
    <row r="51" spans="2:18" ht="12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2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2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2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2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2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2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2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3.5">
      <c r="B59" s="31"/>
      <c r="C59" s="32"/>
      <c r="D59" s="51" t="s">
        <v>49</v>
      </c>
      <c r="E59" s="52"/>
      <c r="F59" s="52"/>
      <c r="G59" s="53" t="s">
        <v>50</v>
      </c>
      <c r="H59" s="54"/>
      <c r="I59" s="32"/>
      <c r="J59" s="51" t="s">
        <v>49</v>
      </c>
      <c r="K59" s="52"/>
      <c r="L59" s="52"/>
      <c r="M59" s="52"/>
      <c r="N59" s="53" t="s">
        <v>50</v>
      </c>
      <c r="O59" s="52"/>
      <c r="P59" s="54"/>
      <c r="Q59" s="32"/>
      <c r="R59" s="33"/>
    </row>
    <row r="60" spans="2:18" ht="1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3.5">
      <c r="B61" s="31"/>
      <c r="C61" s="32"/>
      <c r="D61" s="46" t="s">
        <v>51</v>
      </c>
      <c r="E61" s="47"/>
      <c r="F61" s="47"/>
      <c r="G61" s="47"/>
      <c r="H61" s="48"/>
      <c r="I61" s="32"/>
      <c r="J61" s="46" t="s">
        <v>52</v>
      </c>
      <c r="K61" s="47"/>
      <c r="L61" s="47"/>
      <c r="M61" s="47"/>
      <c r="N61" s="47"/>
      <c r="O61" s="47"/>
      <c r="P61" s="48"/>
      <c r="Q61" s="32"/>
      <c r="R61" s="33"/>
    </row>
    <row r="62" spans="2:18" ht="12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2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2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 ht="12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 ht="12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 ht="12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 ht="12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 ht="12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3.5">
      <c r="B70" s="31"/>
      <c r="C70" s="32"/>
      <c r="D70" s="51" t="s">
        <v>49</v>
      </c>
      <c r="E70" s="52"/>
      <c r="F70" s="52"/>
      <c r="G70" s="53" t="s">
        <v>50</v>
      </c>
      <c r="H70" s="54"/>
      <c r="I70" s="32"/>
      <c r="J70" s="51" t="s">
        <v>49</v>
      </c>
      <c r="K70" s="52"/>
      <c r="L70" s="52"/>
      <c r="M70" s="52"/>
      <c r="N70" s="53" t="s">
        <v>50</v>
      </c>
      <c r="O70" s="52"/>
      <c r="P70" s="54"/>
      <c r="Q70" s="32"/>
      <c r="R70" s="33"/>
    </row>
    <row r="71" spans="2:18" s="1" customFormat="1" ht="14.4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7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7" customHeight="1">
      <c r="B76" s="31"/>
      <c r="C76" s="158" t="s">
        <v>105</v>
      </c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33"/>
    </row>
    <row r="77" spans="2:18" s="1" customFormat="1" ht="7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15</v>
      </c>
      <c r="D78" s="32"/>
      <c r="E78" s="32"/>
      <c r="F78" s="201" t="str">
        <f>F6</f>
        <v>Zhotovenie uzamykateľných prístreškov pre bicykle v obci Liešťany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32"/>
      <c r="R78" s="33"/>
    </row>
    <row r="79" spans="2:18" s="1" customFormat="1" ht="37" customHeight="1">
      <c r="B79" s="31"/>
      <c r="C79" s="65" t="s">
        <v>102</v>
      </c>
      <c r="D79" s="32"/>
      <c r="E79" s="32"/>
      <c r="F79" s="177" t="str">
        <f>F7</f>
        <v>1007-2 - SO 02 Uzamykateľný prístrešok pre bicykle</v>
      </c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32"/>
      <c r="R79" s="33"/>
    </row>
    <row r="80" spans="2:18" s="1" customFormat="1" ht="7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>Liešťany</v>
      </c>
      <c r="G81" s="32"/>
      <c r="H81" s="32"/>
      <c r="I81" s="32"/>
      <c r="J81" s="32"/>
      <c r="K81" s="28" t="s">
        <v>20</v>
      </c>
      <c r="L81" s="32"/>
      <c r="M81" s="204" t="str">
        <f>IF(O9="","",O9)</f>
        <v/>
      </c>
      <c r="N81" s="204"/>
      <c r="O81" s="204"/>
      <c r="P81" s="204"/>
      <c r="Q81" s="32"/>
      <c r="R81" s="33"/>
    </row>
    <row r="82" spans="2:47" s="1" customFormat="1" ht="7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2">
      <c r="B83" s="31"/>
      <c r="C83" s="28" t="s">
        <v>21</v>
      </c>
      <c r="D83" s="32"/>
      <c r="E83" s="32"/>
      <c r="F83" s="26" t="str">
        <f>E12</f>
        <v>Obec Liešťany</v>
      </c>
      <c r="G83" s="32"/>
      <c r="H83" s="32"/>
      <c r="I83" s="32"/>
      <c r="J83" s="32"/>
      <c r="K83" s="28" t="s">
        <v>28</v>
      </c>
      <c r="L83" s="32"/>
      <c r="M83" s="160" t="str">
        <f>E18</f>
        <v>BEEST s.r.o.</v>
      </c>
      <c r="N83" s="160"/>
      <c r="O83" s="160"/>
      <c r="P83" s="160"/>
      <c r="Q83" s="160"/>
      <c r="R83" s="33"/>
    </row>
    <row r="84" spans="2:47" s="1" customFormat="1" ht="14.4" customHeight="1">
      <c r="B84" s="31"/>
      <c r="C84" s="28" t="s">
        <v>26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32</v>
      </c>
      <c r="L84" s="32"/>
      <c r="M84" s="160" t="str">
        <f>E21</f>
        <v xml:space="preserve"> </v>
      </c>
      <c r="N84" s="160"/>
      <c r="O84" s="160"/>
      <c r="P84" s="160"/>
      <c r="Q84" s="160"/>
      <c r="R84" s="33"/>
    </row>
    <row r="85" spans="2:47" s="1" customFormat="1" ht="10.2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0" t="s">
        <v>106</v>
      </c>
      <c r="D86" s="211"/>
      <c r="E86" s="211"/>
      <c r="F86" s="211"/>
      <c r="G86" s="211"/>
      <c r="H86" s="100"/>
      <c r="I86" s="100"/>
      <c r="J86" s="100"/>
      <c r="K86" s="100"/>
      <c r="L86" s="100"/>
      <c r="M86" s="100"/>
      <c r="N86" s="210" t="s">
        <v>107</v>
      </c>
      <c r="O86" s="211"/>
      <c r="P86" s="211"/>
      <c r="Q86" s="211"/>
      <c r="R86" s="33"/>
    </row>
    <row r="87" spans="2:47" s="1" customFormat="1" ht="10.2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66">
        <f>N123</f>
        <v>0</v>
      </c>
      <c r="O88" s="212"/>
      <c r="P88" s="212"/>
      <c r="Q88" s="212"/>
      <c r="R88" s="33"/>
      <c r="AU88" s="18" t="s">
        <v>109</v>
      </c>
    </row>
    <row r="89" spans="2:47" s="6" customFormat="1" ht="25" customHeight="1">
      <c r="B89" s="109"/>
      <c r="C89" s="110"/>
      <c r="D89" s="111" t="s">
        <v>110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3">
        <f>N124</f>
        <v>0</v>
      </c>
      <c r="O89" s="214"/>
      <c r="P89" s="214"/>
      <c r="Q89" s="214"/>
      <c r="R89" s="112"/>
    </row>
    <row r="90" spans="2:47" s="7" customFormat="1" ht="19.899999999999999" customHeight="1">
      <c r="B90" s="113"/>
      <c r="C90" s="114"/>
      <c r="D90" s="115" t="s">
        <v>111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5">
        <f>N125</f>
        <v>0</v>
      </c>
      <c r="O90" s="216"/>
      <c r="P90" s="216"/>
      <c r="Q90" s="216"/>
      <c r="R90" s="116"/>
    </row>
    <row r="91" spans="2:47" s="7" customFormat="1" ht="19.899999999999999" customHeight="1">
      <c r="B91" s="113"/>
      <c r="C91" s="114"/>
      <c r="D91" s="115" t="s">
        <v>112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5">
        <f>N136</f>
        <v>0</v>
      </c>
      <c r="O91" s="216"/>
      <c r="P91" s="216"/>
      <c r="Q91" s="216"/>
      <c r="R91" s="116"/>
    </row>
    <row r="92" spans="2:47" s="7" customFormat="1" ht="19.899999999999999" customHeight="1">
      <c r="B92" s="113"/>
      <c r="C92" s="114"/>
      <c r="D92" s="115" t="s">
        <v>113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5">
        <f>N150</f>
        <v>0</v>
      </c>
      <c r="O92" s="216"/>
      <c r="P92" s="216"/>
      <c r="Q92" s="216"/>
      <c r="R92" s="116"/>
    </row>
    <row r="93" spans="2:47" s="7" customFormat="1" ht="19.899999999999999" customHeight="1">
      <c r="B93" s="113"/>
      <c r="C93" s="114"/>
      <c r="D93" s="115" t="s">
        <v>114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15">
        <f>N158</f>
        <v>0</v>
      </c>
      <c r="O93" s="216"/>
      <c r="P93" s="216"/>
      <c r="Q93" s="216"/>
      <c r="R93" s="116"/>
    </row>
    <row r="94" spans="2:47" s="7" customFormat="1" ht="19.899999999999999" customHeight="1">
      <c r="B94" s="113"/>
      <c r="C94" s="114"/>
      <c r="D94" s="115" t="s">
        <v>115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15">
        <f>N167</f>
        <v>0</v>
      </c>
      <c r="O94" s="216"/>
      <c r="P94" s="216"/>
      <c r="Q94" s="216"/>
      <c r="R94" s="116"/>
    </row>
    <row r="95" spans="2:47" s="6" customFormat="1" ht="25" customHeight="1">
      <c r="B95" s="109"/>
      <c r="C95" s="110"/>
      <c r="D95" s="111" t="s">
        <v>116</v>
      </c>
      <c r="E95" s="110"/>
      <c r="F95" s="110"/>
      <c r="G95" s="110"/>
      <c r="H95" s="110"/>
      <c r="I95" s="110"/>
      <c r="J95" s="110"/>
      <c r="K95" s="110"/>
      <c r="L95" s="110"/>
      <c r="M95" s="110"/>
      <c r="N95" s="213">
        <f>N169</f>
        <v>0</v>
      </c>
      <c r="O95" s="214"/>
      <c r="P95" s="214"/>
      <c r="Q95" s="214"/>
      <c r="R95" s="112"/>
    </row>
    <row r="96" spans="2:47" s="7" customFormat="1" ht="19.899999999999999" customHeight="1">
      <c r="B96" s="113"/>
      <c r="C96" s="114"/>
      <c r="D96" s="115" t="s">
        <v>117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5">
        <f>N170</f>
        <v>0</v>
      </c>
      <c r="O96" s="216"/>
      <c r="P96" s="216"/>
      <c r="Q96" s="216"/>
      <c r="R96" s="116"/>
    </row>
    <row r="97" spans="2:21" s="7" customFormat="1" ht="19.899999999999999" customHeight="1">
      <c r="B97" s="113"/>
      <c r="C97" s="114"/>
      <c r="D97" s="115" t="s">
        <v>118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15">
        <f>N174</f>
        <v>0</v>
      </c>
      <c r="O97" s="216"/>
      <c r="P97" s="216"/>
      <c r="Q97" s="216"/>
      <c r="R97" s="116"/>
    </row>
    <row r="98" spans="2:21" s="7" customFormat="1" ht="19.899999999999999" customHeight="1">
      <c r="B98" s="113"/>
      <c r="C98" s="114"/>
      <c r="D98" s="115" t="s">
        <v>119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15">
        <f>N179</f>
        <v>0</v>
      </c>
      <c r="O98" s="216"/>
      <c r="P98" s="216"/>
      <c r="Q98" s="216"/>
      <c r="R98" s="116"/>
    </row>
    <row r="99" spans="2:21" s="7" customFormat="1" ht="19.899999999999999" customHeight="1">
      <c r="B99" s="113"/>
      <c r="C99" s="114"/>
      <c r="D99" s="115" t="s">
        <v>120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15">
        <f>N185</f>
        <v>0</v>
      </c>
      <c r="O99" s="216"/>
      <c r="P99" s="216"/>
      <c r="Q99" s="216"/>
      <c r="R99" s="116"/>
    </row>
    <row r="100" spans="2:21" s="6" customFormat="1" ht="25" customHeight="1">
      <c r="B100" s="109"/>
      <c r="C100" s="110"/>
      <c r="D100" s="111" t="s">
        <v>121</v>
      </c>
      <c r="E100" s="110"/>
      <c r="F100" s="110"/>
      <c r="G100" s="110"/>
      <c r="H100" s="110"/>
      <c r="I100" s="110"/>
      <c r="J100" s="110"/>
      <c r="K100" s="110"/>
      <c r="L100" s="110"/>
      <c r="M100" s="110"/>
      <c r="N100" s="213">
        <f>N187</f>
        <v>0</v>
      </c>
      <c r="O100" s="214"/>
      <c r="P100" s="214"/>
      <c r="Q100" s="214"/>
      <c r="R100" s="112"/>
    </row>
    <row r="101" spans="2:21" s="7" customFormat="1" ht="19.899999999999999" customHeight="1">
      <c r="B101" s="113"/>
      <c r="C101" s="114"/>
      <c r="D101" s="115" t="s">
        <v>122</v>
      </c>
      <c r="E101" s="114"/>
      <c r="F101" s="114"/>
      <c r="G101" s="114"/>
      <c r="H101" s="114"/>
      <c r="I101" s="114"/>
      <c r="J101" s="114"/>
      <c r="K101" s="114"/>
      <c r="L101" s="114"/>
      <c r="M101" s="114"/>
      <c r="N101" s="215">
        <f>N188</f>
        <v>0</v>
      </c>
      <c r="O101" s="216"/>
      <c r="P101" s="216"/>
      <c r="Q101" s="216"/>
      <c r="R101" s="116"/>
    </row>
    <row r="102" spans="2:21" s="7" customFormat="1" ht="19.899999999999999" customHeight="1">
      <c r="B102" s="113"/>
      <c r="C102" s="114"/>
      <c r="D102" s="115" t="s">
        <v>123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215">
        <f>N200</f>
        <v>0</v>
      </c>
      <c r="O102" s="216"/>
      <c r="P102" s="216"/>
      <c r="Q102" s="216"/>
      <c r="R102" s="116"/>
    </row>
    <row r="103" spans="2:21" s="1" customFormat="1" ht="21.75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21" s="1" customFormat="1" ht="29.25" customHeight="1">
      <c r="B104" s="31"/>
      <c r="C104" s="108" t="s">
        <v>124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212">
        <v>0</v>
      </c>
      <c r="O104" s="217"/>
      <c r="P104" s="217"/>
      <c r="Q104" s="217"/>
      <c r="R104" s="33"/>
      <c r="T104" s="117"/>
      <c r="U104" s="118" t="s">
        <v>37</v>
      </c>
    </row>
    <row r="105" spans="2:21" s="1" customFormat="1" ht="18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21" s="1" customFormat="1" ht="29.25" customHeight="1">
      <c r="B106" s="31"/>
      <c r="C106" s="99" t="s">
        <v>95</v>
      </c>
      <c r="D106" s="100"/>
      <c r="E106" s="100"/>
      <c r="F106" s="100"/>
      <c r="G106" s="100"/>
      <c r="H106" s="100"/>
      <c r="I106" s="100"/>
      <c r="J106" s="100"/>
      <c r="K106" s="100"/>
      <c r="L106" s="165">
        <f>ROUND(SUM(N88+N104),2)</f>
        <v>0</v>
      </c>
      <c r="M106" s="165"/>
      <c r="N106" s="165"/>
      <c r="O106" s="165"/>
      <c r="P106" s="165"/>
      <c r="Q106" s="165"/>
      <c r="R106" s="33"/>
    </row>
    <row r="107" spans="2:21" s="1" customFormat="1" ht="7" customHeight="1"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7"/>
    </row>
    <row r="111" spans="2:21" s="1" customFormat="1" ht="7" customHeight="1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60"/>
    </row>
    <row r="112" spans="2:21" s="1" customFormat="1" ht="37" customHeight="1">
      <c r="B112" s="31"/>
      <c r="C112" s="158" t="s">
        <v>125</v>
      </c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33"/>
    </row>
    <row r="113" spans="2:65" s="1" customFormat="1" ht="7" customHeight="1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30" customHeight="1">
      <c r="B114" s="31"/>
      <c r="C114" s="28" t="s">
        <v>15</v>
      </c>
      <c r="D114" s="32"/>
      <c r="E114" s="32"/>
      <c r="F114" s="201" t="str">
        <f>F6</f>
        <v>Zhotovenie uzamykateľných prístreškov pre bicykle v obci Liešťany</v>
      </c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32"/>
      <c r="R114" s="33"/>
    </row>
    <row r="115" spans="2:65" s="1" customFormat="1" ht="37" customHeight="1">
      <c r="B115" s="31"/>
      <c r="C115" s="65" t="s">
        <v>102</v>
      </c>
      <c r="D115" s="32"/>
      <c r="E115" s="32"/>
      <c r="F115" s="177" t="str">
        <f>F7</f>
        <v>1007-2 - SO 02 Uzamykateľný prístrešok pre bicykle</v>
      </c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Q115" s="32"/>
      <c r="R115" s="33"/>
    </row>
    <row r="116" spans="2:65" s="1" customFormat="1" ht="7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 ht="18" customHeight="1">
      <c r="B117" s="31"/>
      <c r="C117" s="28" t="s">
        <v>18</v>
      </c>
      <c r="D117" s="32"/>
      <c r="E117" s="32"/>
      <c r="F117" s="26" t="str">
        <f>F9</f>
        <v>Liešťany</v>
      </c>
      <c r="G117" s="32"/>
      <c r="H117" s="32"/>
      <c r="I117" s="32"/>
      <c r="J117" s="32"/>
      <c r="K117" s="28" t="s">
        <v>20</v>
      </c>
      <c r="L117" s="32"/>
      <c r="M117" s="204" t="str">
        <f>IF(O9="","",O9)</f>
        <v/>
      </c>
      <c r="N117" s="204"/>
      <c r="O117" s="204"/>
      <c r="P117" s="204"/>
      <c r="Q117" s="32"/>
      <c r="R117" s="33"/>
    </row>
    <row r="118" spans="2:65" s="1" customFormat="1" ht="7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2">
      <c r="B119" s="31"/>
      <c r="C119" s="28" t="s">
        <v>21</v>
      </c>
      <c r="D119" s="32"/>
      <c r="E119" s="32"/>
      <c r="F119" s="26" t="str">
        <f>E12</f>
        <v>Obec Liešťany</v>
      </c>
      <c r="G119" s="32"/>
      <c r="H119" s="32"/>
      <c r="I119" s="32"/>
      <c r="J119" s="32"/>
      <c r="K119" s="28" t="s">
        <v>28</v>
      </c>
      <c r="L119" s="32"/>
      <c r="M119" s="160" t="str">
        <f>E18</f>
        <v>BEEST s.r.o.</v>
      </c>
      <c r="N119" s="160"/>
      <c r="O119" s="160"/>
      <c r="P119" s="160"/>
      <c r="Q119" s="160"/>
      <c r="R119" s="33"/>
    </row>
    <row r="120" spans="2:65" s="1" customFormat="1" ht="14.4" customHeight="1">
      <c r="B120" s="31"/>
      <c r="C120" s="28" t="s">
        <v>26</v>
      </c>
      <c r="D120" s="32"/>
      <c r="E120" s="32"/>
      <c r="F120" s="26" t="str">
        <f>IF(E15="","",E15)</f>
        <v xml:space="preserve"> </v>
      </c>
      <c r="G120" s="32"/>
      <c r="H120" s="32"/>
      <c r="I120" s="32"/>
      <c r="J120" s="32"/>
      <c r="K120" s="28" t="s">
        <v>32</v>
      </c>
      <c r="L120" s="32"/>
      <c r="M120" s="160" t="str">
        <f>E21</f>
        <v xml:space="preserve"> </v>
      </c>
      <c r="N120" s="160"/>
      <c r="O120" s="160"/>
      <c r="P120" s="160"/>
      <c r="Q120" s="160"/>
      <c r="R120" s="33"/>
    </row>
    <row r="121" spans="2:65" s="1" customFormat="1" ht="10.25" customHeight="1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</row>
    <row r="122" spans="2:65" s="8" customFormat="1" ht="29.25" customHeight="1">
      <c r="B122" s="119"/>
      <c r="C122" s="120" t="s">
        <v>126</v>
      </c>
      <c r="D122" s="121" t="s">
        <v>127</v>
      </c>
      <c r="E122" s="121" t="s">
        <v>55</v>
      </c>
      <c r="F122" s="218" t="s">
        <v>128</v>
      </c>
      <c r="G122" s="218"/>
      <c r="H122" s="218"/>
      <c r="I122" s="218"/>
      <c r="J122" s="121" t="s">
        <v>129</v>
      </c>
      <c r="K122" s="121" t="s">
        <v>130</v>
      </c>
      <c r="L122" s="218" t="s">
        <v>131</v>
      </c>
      <c r="M122" s="218"/>
      <c r="N122" s="218" t="s">
        <v>107</v>
      </c>
      <c r="O122" s="218"/>
      <c r="P122" s="218"/>
      <c r="Q122" s="219"/>
      <c r="R122" s="122"/>
      <c r="T122" s="72" t="s">
        <v>132</v>
      </c>
      <c r="U122" s="73" t="s">
        <v>37</v>
      </c>
      <c r="V122" s="73" t="s">
        <v>133</v>
      </c>
      <c r="W122" s="73" t="s">
        <v>134</v>
      </c>
      <c r="X122" s="73" t="s">
        <v>135</v>
      </c>
      <c r="Y122" s="73" t="s">
        <v>136</v>
      </c>
      <c r="Z122" s="73" t="s">
        <v>137</v>
      </c>
      <c r="AA122" s="74" t="s">
        <v>138</v>
      </c>
    </row>
    <row r="123" spans="2:65" s="1" customFormat="1" ht="29.25" customHeight="1">
      <c r="B123" s="31"/>
      <c r="C123" s="76" t="s">
        <v>104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220">
        <f>BK123</f>
        <v>0</v>
      </c>
      <c r="O123" s="221"/>
      <c r="P123" s="221"/>
      <c r="Q123" s="221"/>
      <c r="R123" s="33"/>
      <c r="T123" s="75"/>
      <c r="U123" s="47"/>
      <c r="V123" s="47"/>
      <c r="W123" s="123">
        <f>W124+W169+W187</f>
        <v>604.92807372956008</v>
      </c>
      <c r="X123" s="47"/>
      <c r="Y123" s="123">
        <f>Y124+Y169+Y187</f>
        <v>104.745833847206</v>
      </c>
      <c r="Z123" s="47"/>
      <c r="AA123" s="124">
        <f>AA124+AA169+AA187</f>
        <v>0</v>
      </c>
      <c r="AT123" s="18" t="s">
        <v>72</v>
      </c>
      <c r="AU123" s="18" t="s">
        <v>109</v>
      </c>
      <c r="BK123" s="125">
        <f>BK124+BK169+BK187</f>
        <v>0</v>
      </c>
    </row>
    <row r="124" spans="2:65" s="9" customFormat="1" ht="37.4" customHeight="1">
      <c r="B124" s="126"/>
      <c r="C124" s="127"/>
      <c r="D124" s="128" t="s">
        <v>110</v>
      </c>
      <c r="E124" s="128"/>
      <c r="F124" s="128"/>
      <c r="G124" s="128"/>
      <c r="H124" s="128"/>
      <c r="I124" s="128"/>
      <c r="J124" s="128"/>
      <c r="K124" s="128"/>
      <c r="L124" s="128"/>
      <c r="M124" s="128"/>
      <c r="N124" s="222">
        <f>BK124</f>
        <v>0</v>
      </c>
      <c r="O124" s="213"/>
      <c r="P124" s="213"/>
      <c r="Q124" s="213"/>
      <c r="R124" s="129"/>
      <c r="T124" s="130"/>
      <c r="U124" s="127"/>
      <c r="V124" s="127"/>
      <c r="W124" s="131">
        <f>W125+W136+W150+W158+W167</f>
        <v>197.64875992956001</v>
      </c>
      <c r="X124" s="127"/>
      <c r="Y124" s="131">
        <f>Y125+Y136+Y150+Y158+Y167</f>
        <v>63.032749467519999</v>
      </c>
      <c r="Z124" s="127"/>
      <c r="AA124" s="132">
        <f>AA125+AA136+AA150+AA158+AA167</f>
        <v>0</v>
      </c>
      <c r="AR124" s="133" t="s">
        <v>81</v>
      </c>
      <c r="AT124" s="134" t="s">
        <v>72</v>
      </c>
      <c r="AU124" s="134" t="s">
        <v>73</v>
      </c>
      <c r="AY124" s="133" t="s">
        <v>139</v>
      </c>
      <c r="BK124" s="135">
        <f>BK125+BK136+BK150+BK158+BK167</f>
        <v>0</v>
      </c>
    </row>
    <row r="125" spans="2:65" s="9" customFormat="1" ht="19.899999999999999" customHeight="1">
      <c r="B125" s="126"/>
      <c r="C125" s="127"/>
      <c r="D125" s="136" t="s">
        <v>111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193">
        <f>BK125</f>
        <v>0</v>
      </c>
      <c r="O125" s="194"/>
      <c r="P125" s="194"/>
      <c r="Q125" s="194"/>
      <c r="R125" s="129"/>
      <c r="T125" s="130"/>
      <c r="U125" s="127"/>
      <c r="V125" s="127"/>
      <c r="W125" s="131">
        <f>SUM(W126:W135)</f>
        <v>49.041854399999998</v>
      </c>
      <c r="X125" s="127"/>
      <c r="Y125" s="131">
        <f>SUM(Y126:Y135)</f>
        <v>0</v>
      </c>
      <c r="Z125" s="127"/>
      <c r="AA125" s="132">
        <f>SUM(AA126:AA135)</f>
        <v>0</v>
      </c>
      <c r="AR125" s="133" t="s">
        <v>81</v>
      </c>
      <c r="AT125" s="134" t="s">
        <v>72</v>
      </c>
      <c r="AU125" s="134" t="s">
        <v>81</v>
      </c>
      <c r="AY125" s="133" t="s">
        <v>139</v>
      </c>
      <c r="BK125" s="135">
        <f>SUM(BK126:BK135)</f>
        <v>0</v>
      </c>
    </row>
    <row r="126" spans="2:65" s="1" customFormat="1" ht="22.75" customHeight="1">
      <c r="B126" s="137"/>
      <c r="C126" s="138" t="s">
        <v>81</v>
      </c>
      <c r="D126" s="138" t="s">
        <v>140</v>
      </c>
      <c r="E126" s="139" t="s">
        <v>141</v>
      </c>
      <c r="F126" s="197" t="s">
        <v>142</v>
      </c>
      <c r="G126" s="197"/>
      <c r="H126" s="197"/>
      <c r="I126" s="197"/>
      <c r="J126" s="140" t="s">
        <v>143</v>
      </c>
      <c r="K126" s="141">
        <v>27.18</v>
      </c>
      <c r="L126" s="192"/>
      <c r="M126" s="192"/>
      <c r="N126" s="192">
        <f t="shared" ref="N126:N135" si="0">ROUND(L126*K126,2)</f>
        <v>0</v>
      </c>
      <c r="O126" s="192"/>
      <c r="P126" s="192"/>
      <c r="Q126" s="192"/>
      <c r="R126" s="142"/>
      <c r="T126" s="143" t="s">
        <v>5</v>
      </c>
      <c r="U126" s="40" t="s">
        <v>40</v>
      </c>
      <c r="V126" s="144">
        <v>0.46</v>
      </c>
      <c r="W126" s="144">
        <f t="shared" ref="W126:W135" si="1">V126*K126</f>
        <v>12.502800000000001</v>
      </c>
      <c r="X126" s="144">
        <v>0</v>
      </c>
      <c r="Y126" s="144">
        <f t="shared" ref="Y126:Y135" si="2">X126*K126</f>
        <v>0</v>
      </c>
      <c r="Z126" s="144">
        <v>0</v>
      </c>
      <c r="AA126" s="145">
        <f t="shared" ref="AA126:AA135" si="3">Z126*K126</f>
        <v>0</v>
      </c>
      <c r="AR126" s="18" t="s">
        <v>144</v>
      </c>
      <c r="AT126" s="18" t="s">
        <v>140</v>
      </c>
      <c r="AU126" s="18" t="s">
        <v>145</v>
      </c>
      <c r="AY126" s="18" t="s">
        <v>139</v>
      </c>
      <c r="BE126" s="146">
        <f t="shared" ref="BE126:BE135" si="4">IF(U126="základná",N126,0)</f>
        <v>0</v>
      </c>
      <c r="BF126" s="146">
        <f t="shared" ref="BF126:BF135" si="5">IF(U126="znížená",N126,0)</f>
        <v>0</v>
      </c>
      <c r="BG126" s="146">
        <f t="shared" ref="BG126:BG135" si="6">IF(U126="zákl. prenesená",N126,0)</f>
        <v>0</v>
      </c>
      <c r="BH126" s="146">
        <f t="shared" ref="BH126:BH135" si="7">IF(U126="zníž. prenesená",N126,0)</f>
        <v>0</v>
      </c>
      <c r="BI126" s="146">
        <f t="shared" ref="BI126:BI135" si="8">IF(U126="nulová",N126,0)</f>
        <v>0</v>
      </c>
      <c r="BJ126" s="18" t="s">
        <v>145</v>
      </c>
      <c r="BK126" s="146">
        <f t="shared" ref="BK126:BK135" si="9">ROUND(L126*K126,2)</f>
        <v>0</v>
      </c>
      <c r="BL126" s="18" t="s">
        <v>144</v>
      </c>
      <c r="BM126" s="18" t="s">
        <v>146</v>
      </c>
    </row>
    <row r="127" spans="2:65" s="1" customFormat="1" ht="22.75" customHeight="1">
      <c r="B127" s="137"/>
      <c r="C127" s="138" t="s">
        <v>145</v>
      </c>
      <c r="D127" s="138" t="s">
        <v>140</v>
      </c>
      <c r="E127" s="139" t="s">
        <v>147</v>
      </c>
      <c r="F127" s="197" t="s">
        <v>148</v>
      </c>
      <c r="G127" s="197"/>
      <c r="H127" s="197"/>
      <c r="I127" s="197"/>
      <c r="J127" s="140" t="s">
        <v>143</v>
      </c>
      <c r="K127" s="141">
        <v>27.18</v>
      </c>
      <c r="L127" s="192"/>
      <c r="M127" s="192"/>
      <c r="N127" s="192">
        <f t="shared" si="0"/>
        <v>0</v>
      </c>
      <c r="O127" s="192"/>
      <c r="P127" s="192"/>
      <c r="Q127" s="192"/>
      <c r="R127" s="142"/>
      <c r="T127" s="143" t="s">
        <v>5</v>
      </c>
      <c r="U127" s="40" t="s">
        <v>40</v>
      </c>
      <c r="V127" s="144">
        <v>0.44773000000000002</v>
      </c>
      <c r="W127" s="144">
        <f t="shared" si="1"/>
        <v>12.1693014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144</v>
      </c>
      <c r="AT127" s="18" t="s">
        <v>140</v>
      </c>
      <c r="AU127" s="18" t="s">
        <v>145</v>
      </c>
      <c r="AY127" s="18" t="s">
        <v>139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145</v>
      </c>
      <c r="BK127" s="146">
        <f t="shared" si="9"/>
        <v>0</v>
      </c>
      <c r="BL127" s="18" t="s">
        <v>144</v>
      </c>
      <c r="BM127" s="18" t="s">
        <v>149</v>
      </c>
    </row>
    <row r="128" spans="2:65" s="1" customFormat="1" ht="22.75" customHeight="1">
      <c r="B128" s="137"/>
      <c r="C128" s="138" t="s">
        <v>150</v>
      </c>
      <c r="D128" s="138" t="s">
        <v>140</v>
      </c>
      <c r="E128" s="139" t="s">
        <v>151</v>
      </c>
      <c r="F128" s="197" t="s">
        <v>152</v>
      </c>
      <c r="G128" s="197"/>
      <c r="H128" s="197"/>
      <c r="I128" s="197"/>
      <c r="J128" s="140" t="s">
        <v>143</v>
      </c>
      <c r="K128" s="141">
        <v>0.38</v>
      </c>
      <c r="L128" s="192"/>
      <c r="M128" s="192"/>
      <c r="N128" s="192">
        <f t="shared" si="0"/>
        <v>0</v>
      </c>
      <c r="O128" s="192"/>
      <c r="P128" s="192"/>
      <c r="Q128" s="192"/>
      <c r="R128" s="142"/>
      <c r="T128" s="143" t="s">
        <v>5</v>
      </c>
      <c r="U128" s="40" t="s">
        <v>40</v>
      </c>
      <c r="V128" s="144">
        <v>2.9609999999999999</v>
      </c>
      <c r="W128" s="144">
        <f t="shared" si="1"/>
        <v>1.1251799999999998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8" t="s">
        <v>144</v>
      </c>
      <c r="AT128" s="18" t="s">
        <v>140</v>
      </c>
      <c r="AU128" s="18" t="s">
        <v>145</v>
      </c>
      <c r="AY128" s="18" t="s">
        <v>139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145</v>
      </c>
      <c r="BK128" s="146">
        <f t="shared" si="9"/>
        <v>0</v>
      </c>
      <c r="BL128" s="18" t="s">
        <v>144</v>
      </c>
      <c r="BM128" s="18" t="s">
        <v>153</v>
      </c>
    </row>
    <row r="129" spans="2:65" s="1" customFormat="1" ht="34.25" customHeight="1">
      <c r="B129" s="137"/>
      <c r="C129" s="138" t="s">
        <v>144</v>
      </c>
      <c r="D129" s="138" t="s">
        <v>140</v>
      </c>
      <c r="E129" s="139" t="s">
        <v>154</v>
      </c>
      <c r="F129" s="197" t="s">
        <v>155</v>
      </c>
      <c r="G129" s="197"/>
      <c r="H129" s="197"/>
      <c r="I129" s="197"/>
      <c r="J129" s="140" t="s">
        <v>143</v>
      </c>
      <c r="K129" s="141">
        <v>0.38</v>
      </c>
      <c r="L129" s="192"/>
      <c r="M129" s="192"/>
      <c r="N129" s="192">
        <f t="shared" si="0"/>
        <v>0</v>
      </c>
      <c r="O129" s="192"/>
      <c r="P129" s="192"/>
      <c r="Q129" s="192"/>
      <c r="R129" s="142"/>
      <c r="T129" s="143" t="s">
        <v>5</v>
      </c>
      <c r="U129" s="40" t="s">
        <v>40</v>
      </c>
      <c r="V129" s="144">
        <v>0.44700000000000001</v>
      </c>
      <c r="W129" s="144">
        <f t="shared" si="1"/>
        <v>0.16986000000000001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144</v>
      </c>
      <c r="AT129" s="18" t="s">
        <v>140</v>
      </c>
      <c r="AU129" s="18" t="s">
        <v>145</v>
      </c>
      <c r="AY129" s="18" t="s">
        <v>139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145</v>
      </c>
      <c r="BK129" s="146">
        <f t="shared" si="9"/>
        <v>0</v>
      </c>
      <c r="BL129" s="18" t="s">
        <v>144</v>
      </c>
      <c r="BM129" s="18" t="s">
        <v>156</v>
      </c>
    </row>
    <row r="130" spans="2:65" s="1" customFormat="1" ht="22.75" customHeight="1">
      <c r="B130" s="137"/>
      <c r="C130" s="138" t="s">
        <v>157</v>
      </c>
      <c r="D130" s="138" t="s">
        <v>140</v>
      </c>
      <c r="E130" s="139" t="s">
        <v>158</v>
      </c>
      <c r="F130" s="197" t="s">
        <v>159</v>
      </c>
      <c r="G130" s="197"/>
      <c r="H130" s="197"/>
      <c r="I130" s="197"/>
      <c r="J130" s="140" t="s">
        <v>143</v>
      </c>
      <c r="K130" s="141">
        <v>26.35</v>
      </c>
      <c r="L130" s="192"/>
      <c r="M130" s="192"/>
      <c r="N130" s="192">
        <f t="shared" si="0"/>
        <v>0</v>
      </c>
      <c r="O130" s="192"/>
      <c r="P130" s="192"/>
      <c r="Q130" s="192"/>
      <c r="R130" s="142"/>
      <c r="T130" s="143" t="s">
        <v>5</v>
      </c>
      <c r="U130" s="40" t="s">
        <v>40</v>
      </c>
      <c r="V130" s="144">
        <v>2.9000000000000001E-2</v>
      </c>
      <c r="W130" s="144">
        <f t="shared" si="1"/>
        <v>0.76415000000000011</v>
      </c>
      <c r="X130" s="144">
        <v>0</v>
      </c>
      <c r="Y130" s="144">
        <f t="shared" si="2"/>
        <v>0</v>
      </c>
      <c r="Z130" s="144">
        <v>0</v>
      </c>
      <c r="AA130" s="145">
        <f t="shared" si="3"/>
        <v>0</v>
      </c>
      <c r="AR130" s="18" t="s">
        <v>144</v>
      </c>
      <c r="AT130" s="18" t="s">
        <v>140</v>
      </c>
      <c r="AU130" s="18" t="s">
        <v>145</v>
      </c>
      <c r="AY130" s="18" t="s">
        <v>139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145</v>
      </c>
      <c r="BK130" s="146">
        <f t="shared" si="9"/>
        <v>0</v>
      </c>
      <c r="BL130" s="18" t="s">
        <v>144</v>
      </c>
      <c r="BM130" s="18" t="s">
        <v>160</v>
      </c>
    </row>
    <row r="131" spans="2:65" s="1" customFormat="1" ht="22.75" customHeight="1">
      <c r="B131" s="137"/>
      <c r="C131" s="138" t="s">
        <v>161</v>
      </c>
      <c r="D131" s="138" t="s">
        <v>140</v>
      </c>
      <c r="E131" s="139" t="s">
        <v>162</v>
      </c>
      <c r="F131" s="197" t="s">
        <v>163</v>
      </c>
      <c r="G131" s="197"/>
      <c r="H131" s="197"/>
      <c r="I131" s="197"/>
      <c r="J131" s="140" t="s">
        <v>143</v>
      </c>
      <c r="K131" s="141">
        <v>790.53</v>
      </c>
      <c r="L131" s="192"/>
      <c r="M131" s="192"/>
      <c r="N131" s="192">
        <f t="shared" si="0"/>
        <v>0</v>
      </c>
      <c r="O131" s="192"/>
      <c r="P131" s="192"/>
      <c r="Q131" s="192"/>
      <c r="R131" s="142"/>
      <c r="T131" s="143" t="s">
        <v>5</v>
      </c>
      <c r="U131" s="40" t="s">
        <v>40</v>
      </c>
      <c r="V131" s="144">
        <v>7.0000000000000001E-3</v>
      </c>
      <c r="W131" s="144">
        <f t="shared" si="1"/>
        <v>5.5337100000000001</v>
      </c>
      <c r="X131" s="144">
        <v>0</v>
      </c>
      <c r="Y131" s="144">
        <f t="shared" si="2"/>
        <v>0</v>
      </c>
      <c r="Z131" s="144">
        <v>0</v>
      </c>
      <c r="AA131" s="145">
        <f t="shared" si="3"/>
        <v>0</v>
      </c>
      <c r="AR131" s="18" t="s">
        <v>144</v>
      </c>
      <c r="AT131" s="18" t="s">
        <v>140</v>
      </c>
      <c r="AU131" s="18" t="s">
        <v>145</v>
      </c>
      <c r="AY131" s="18" t="s">
        <v>139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8" t="s">
        <v>145</v>
      </c>
      <c r="BK131" s="146">
        <f t="shared" si="9"/>
        <v>0</v>
      </c>
      <c r="BL131" s="18" t="s">
        <v>144</v>
      </c>
      <c r="BM131" s="18" t="s">
        <v>164</v>
      </c>
    </row>
    <row r="132" spans="2:65" s="1" customFormat="1" ht="22.75" customHeight="1">
      <c r="B132" s="137"/>
      <c r="C132" s="138" t="s">
        <v>165</v>
      </c>
      <c r="D132" s="138" t="s">
        <v>140</v>
      </c>
      <c r="E132" s="139" t="s">
        <v>166</v>
      </c>
      <c r="F132" s="197" t="s">
        <v>167</v>
      </c>
      <c r="G132" s="197"/>
      <c r="H132" s="197"/>
      <c r="I132" s="197"/>
      <c r="J132" s="140" t="s">
        <v>143</v>
      </c>
      <c r="K132" s="141">
        <v>26.35</v>
      </c>
      <c r="L132" s="192"/>
      <c r="M132" s="192"/>
      <c r="N132" s="192">
        <f t="shared" si="0"/>
        <v>0</v>
      </c>
      <c r="O132" s="192"/>
      <c r="P132" s="192"/>
      <c r="Q132" s="192"/>
      <c r="R132" s="142"/>
      <c r="T132" s="143" t="s">
        <v>5</v>
      </c>
      <c r="U132" s="40" t="s">
        <v>40</v>
      </c>
      <c r="V132" s="144">
        <v>0.61646999999999996</v>
      </c>
      <c r="W132" s="144">
        <f t="shared" si="1"/>
        <v>16.2439845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144</v>
      </c>
      <c r="AT132" s="18" t="s">
        <v>140</v>
      </c>
      <c r="AU132" s="18" t="s">
        <v>145</v>
      </c>
      <c r="AY132" s="18" t="s">
        <v>139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145</v>
      </c>
      <c r="BK132" s="146">
        <f t="shared" si="9"/>
        <v>0</v>
      </c>
      <c r="BL132" s="18" t="s">
        <v>144</v>
      </c>
      <c r="BM132" s="18" t="s">
        <v>168</v>
      </c>
    </row>
    <row r="133" spans="2:65" s="1" customFormat="1" ht="22.75" customHeight="1">
      <c r="B133" s="137"/>
      <c r="C133" s="138" t="s">
        <v>169</v>
      </c>
      <c r="D133" s="138" t="s">
        <v>140</v>
      </c>
      <c r="E133" s="139" t="s">
        <v>170</v>
      </c>
      <c r="F133" s="197" t="s">
        <v>171</v>
      </c>
      <c r="G133" s="197"/>
      <c r="H133" s="197"/>
      <c r="I133" s="197"/>
      <c r="J133" s="140" t="s">
        <v>143</v>
      </c>
      <c r="K133" s="141">
        <v>26.35</v>
      </c>
      <c r="L133" s="192"/>
      <c r="M133" s="192"/>
      <c r="N133" s="192">
        <f t="shared" si="0"/>
        <v>0</v>
      </c>
      <c r="O133" s="192"/>
      <c r="P133" s="192"/>
      <c r="Q133" s="192"/>
      <c r="R133" s="142"/>
      <c r="T133" s="143" t="s">
        <v>5</v>
      </c>
      <c r="U133" s="40" t="s">
        <v>40</v>
      </c>
      <c r="V133" s="144">
        <v>9.11E-3</v>
      </c>
      <c r="W133" s="144">
        <f t="shared" si="1"/>
        <v>0.24004850000000003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144</v>
      </c>
      <c r="AT133" s="18" t="s">
        <v>140</v>
      </c>
      <c r="AU133" s="18" t="s">
        <v>145</v>
      </c>
      <c r="AY133" s="18" t="s">
        <v>139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145</v>
      </c>
      <c r="BK133" s="146">
        <f t="shared" si="9"/>
        <v>0</v>
      </c>
      <c r="BL133" s="18" t="s">
        <v>144</v>
      </c>
      <c r="BM133" s="18" t="s">
        <v>172</v>
      </c>
    </row>
    <row r="134" spans="2:65" s="1" customFormat="1" ht="22.75" customHeight="1">
      <c r="B134" s="137"/>
      <c r="C134" s="138" t="s">
        <v>173</v>
      </c>
      <c r="D134" s="138" t="s">
        <v>140</v>
      </c>
      <c r="E134" s="139" t="s">
        <v>174</v>
      </c>
      <c r="F134" s="197" t="s">
        <v>175</v>
      </c>
      <c r="G134" s="197"/>
      <c r="H134" s="197"/>
      <c r="I134" s="197"/>
      <c r="J134" s="140" t="s">
        <v>176</v>
      </c>
      <c r="K134" s="141">
        <v>47.43</v>
      </c>
      <c r="L134" s="192"/>
      <c r="M134" s="192"/>
      <c r="N134" s="192">
        <f t="shared" si="0"/>
        <v>0</v>
      </c>
      <c r="O134" s="192"/>
      <c r="P134" s="192"/>
      <c r="Q134" s="192"/>
      <c r="R134" s="142"/>
      <c r="T134" s="143" t="s">
        <v>5</v>
      </c>
      <c r="U134" s="40" t="s">
        <v>40</v>
      </c>
      <c r="V134" s="144">
        <v>0</v>
      </c>
      <c r="W134" s="144">
        <f t="shared" si="1"/>
        <v>0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144</v>
      </c>
      <c r="AT134" s="18" t="s">
        <v>140</v>
      </c>
      <c r="AU134" s="18" t="s">
        <v>145</v>
      </c>
      <c r="AY134" s="18" t="s">
        <v>139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145</v>
      </c>
      <c r="BK134" s="146">
        <f t="shared" si="9"/>
        <v>0</v>
      </c>
      <c r="BL134" s="18" t="s">
        <v>144</v>
      </c>
      <c r="BM134" s="18" t="s">
        <v>177</v>
      </c>
    </row>
    <row r="135" spans="2:65" s="1" customFormat="1" ht="34.25" customHeight="1">
      <c r="B135" s="137"/>
      <c r="C135" s="138" t="s">
        <v>178</v>
      </c>
      <c r="D135" s="138" t="s">
        <v>140</v>
      </c>
      <c r="E135" s="139" t="s">
        <v>179</v>
      </c>
      <c r="F135" s="197" t="s">
        <v>180</v>
      </c>
      <c r="G135" s="197"/>
      <c r="H135" s="197"/>
      <c r="I135" s="197"/>
      <c r="J135" s="140" t="s">
        <v>143</v>
      </c>
      <c r="K135" s="141">
        <v>1.21</v>
      </c>
      <c r="L135" s="192"/>
      <c r="M135" s="192"/>
      <c r="N135" s="192">
        <f t="shared" si="0"/>
        <v>0</v>
      </c>
      <c r="O135" s="192"/>
      <c r="P135" s="192"/>
      <c r="Q135" s="192"/>
      <c r="R135" s="142"/>
      <c r="T135" s="143" t="s">
        <v>5</v>
      </c>
      <c r="U135" s="40" t="s">
        <v>40</v>
      </c>
      <c r="V135" s="144">
        <v>0.24199999999999999</v>
      </c>
      <c r="W135" s="144">
        <f t="shared" si="1"/>
        <v>0.29281999999999997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144</v>
      </c>
      <c r="AT135" s="18" t="s">
        <v>140</v>
      </c>
      <c r="AU135" s="18" t="s">
        <v>145</v>
      </c>
      <c r="AY135" s="18" t="s">
        <v>139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145</v>
      </c>
      <c r="BK135" s="146">
        <f t="shared" si="9"/>
        <v>0</v>
      </c>
      <c r="BL135" s="18" t="s">
        <v>144</v>
      </c>
      <c r="BM135" s="18" t="s">
        <v>181</v>
      </c>
    </row>
    <row r="136" spans="2:65" s="9" customFormat="1" ht="29.9" customHeight="1">
      <c r="B136" s="126"/>
      <c r="C136" s="127"/>
      <c r="D136" s="136" t="s">
        <v>112</v>
      </c>
      <c r="E136" s="136"/>
      <c r="F136" s="136"/>
      <c r="G136" s="136"/>
      <c r="H136" s="136"/>
      <c r="I136" s="136"/>
      <c r="J136" s="136"/>
      <c r="K136" s="136"/>
      <c r="L136" s="136"/>
      <c r="M136" s="136"/>
      <c r="N136" s="195">
        <f>BK136</f>
        <v>0</v>
      </c>
      <c r="O136" s="196"/>
      <c r="P136" s="196"/>
      <c r="Q136" s="196"/>
      <c r="R136" s="129"/>
      <c r="T136" s="130"/>
      <c r="U136" s="127"/>
      <c r="V136" s="127"/>
      <c r="W136" s="131">
        <f>SUM(W137:W149)</f>
        <v>24.826695229560002</v>
      </c>
      <c r="X136" s="127"/>
      <c r="Y136" s="131">
        <f>SUM(Y137:Y149)</f>
        <v>24.63369856752</v>
      </c>
      <c r="Z136" s="127"/>
      <c r="AA136" s="132">
        <f>SUM(AA137:AA149)</f>
        <v>0</v>
      </c>
      <c r="AR136" s="133" t="s">
        <v>81</v>
      </c>
      <c r="AT136" s="134" t="s">
        <v>72</v>
      </c>
      <c r="AU136" s="134" t="s">
        <v>81</v>
      </c>
      <c r="AY136" s="133" t="s">
        <v>139</v>
      </c>
      <c r="BK136" s="135">
        <f>SUM(BK137:BK149)</f>
        <v>0</v>
      </c>
    </row>
    <row r="137" spans="2:65" s="1" customFormat="1" ht="34.25" customHeight="1">
      <c r="B137" s="137"/>
      <c r="C137" s="138" t="s">
        <v>182</v>
      </c>
      <c r="D137" s="138" t="s">
        <v>140</v>
      </c>
      <c r="E137" s="139" t="s">
        <v>183</v>
      </c>
      <c r="F137" s="197" t="s">
        <v>184</v>
      </c>
      <c r="G137" s="197"/>
      <c r="H137" s="197"/>
      <c r="I137" s="197"/>
      <c r="J137" s="140" t="s">
        <v>185</v>
      </c>
      <c r="K137" s="141">
        <v>20.8</v>
      </c>
      <c r="L137" s="192"/>
      <c r="M137" s="192"/>
      <c r="N137" s="192">
        <f t="shared" ref="N137:N149" si="10">ROUND(L137*K137,2)</f>
        <v>0</v>
      </c>
      <c r="O137" s="192"/>
      <c r="P137" s="192"/>
      <c r="Q137" s="192"/>
      <c r="R137" s="142"/>
      <c r="T137" s="143" t="s">
        <v>5</v>
      </c>
      <c r="U137" s="40" t="s">
        <v>40</v>
      </c>
      <c r="V137" s="144">
        <v>4.7E-2</v>
      </c>
      <c r="W137" s="144">
        <f t="shared" ref="W137:W149" si="11">V137*K137</f>
        <v>0.97760000000000002</v>
      </c>
      <c r="X137" s="144">
        <v>9.92E-3</v>
      </c>
      <c r="Y137" s="144">
        <f t="shared" ref="Y137:Y149" si="12">X137*K137</f>
        <v>0.20633600000000002</v>
      </c>
      <c r="Z137" s="144">
        <v>0</v>
      </c>
      <c r="AA137" s="145">
        <f t="shared" ref="AA137:AA149" si="13">Z137*K137</f>
        <v>0</v>
      </c>
      <c r="AR137" s="18" t="s">
        <v>144</v>
      </c>
      <c r="AT137" s="18" t="s">
        <v>140</v>
      </c>
      <c r="AU137" s="18" t="s">
        <v>145</v>
      </c>
      <c r="AY137" s="18" t="s">
        <v>139</v>
      </c>
      <c r="BE137" s="146">
        <f t="shared" ref="BE137:BE149" si="14">IF(U137="základná",N137,0)</f>
        <v>0</v>
      </c>
      <c r="BF137" s="146">
        <f t="shared" ref="BF137:BF149" si="15">IF(U137="znížená",N137,0)</f>
        <v>0</v>
      </c>
      <c r="BG137" s="146">
        <f t="shared" ref="BG137:BG149" si="16">IF(U137="zákl. prenesená",N137,0)</f>
        <v>0</v>
      </c>
      <c r="BH137" s="146">
        <f t="shared" ref="BH137:BH149" si="17">IF(U137="zníž. prenesená",N137,0)</f>
        <v>0</v>
      </c>
      <c r="BI137" s="146">
        <f t="shared" ref="BI137:BI149" si="18">IF(U137="nulová",N137,0)</f>
        <v>0</v>
      </c>
      <c r="BJ137" s="18" t="s">
        <v>145</v>
      </c>
      <c r="BK137" s="146">
        <f t="shared" ref="BK137:BK149" si="19">ROUND(L137*K137,2)</f>
        <v>0</v>
      </c>
      <c r="BL137" s="18" t="s">
        <v>144</v>
      </c>
      <c r="BM137" s="18" t="s">
        <v>186</v>
      </c>
    </row>
    <row r="138" spans="2:65" s="1" customFormat="1" ht="34.25" customHeight="1">
      <c r="B138" s="137"/>
      <c r="C138" s="138" t="s">
        <v>187</v>
      </c>
      <c r="D138" s="138" t="s">
        <v>140</v>
      </c>
      <c r="E138" s="139" t="s">
        <v>188</v>
      </c>
      <c r="F138" s="197" t="s">
        <v>189</v>
      </c>
      <c r="G138" s="197"/>
      <c r="H138" s="197"/>
      <c r="I138" s="197"/>
      <c r="J138" s="140" t="s">
        <v>143</v>
      </c>
      <c r="K138" s="141">
        <v>7.49</v>
      </c>
      <c r="L138" s="192"/>
      <c r="M138" s="192"/>
      <c r="N138" s="192">
        <f t="shared" si="10"/>
        <v>0</v>
      </c>
      <c r="O138" s="192"/>
      <c r="P138" s="192"/>
      <c r="Q138" s="192"/>
      <c r="R138" s="142"/>
      <c r="T138" s="143" t="s">
        <v>5</v>
      </c>
      <c r="U138" s="40" t="s">
        <v>40</v>
      </c>
      <c r="V138" s="144">
        <v>1.0968</v>
      </c>
      <c r="W138" s="144">
        <f t="shared" si="11"/>
        <v>8.2150320000000008</v>
      </c>
      <c r="X138" s="144">
        <v>2.0699999999999998</v>
      </c>
      <c r="Y138" s="144">
        <f t="shared" si="12"/>
        <v>15.504299999999999</v>
      </c>
      <c r="Z138" s="144">
        <v>0</v>
      </c>
      <c r="AA138" s="145">
        <f t="shared" si="13"/>
        <v>0</v>
      </c>
      <c r="AR138" s="18" t="s">
        <v>144</v>
      </c>
      <c r="AT138" s="18" t="s">
        <v>140</v>
      </c>
      <c r="AU138" s="18" t="s">
        <v>145</v>
      </c>
      <c r="AY138" s="18" t="s">
        <v>139</v>
      </c>
      <c r="BE138" s="146">
        <f t="shared" si="14"/>
        <v>0</v>
      </c>
      <c r="BF138" s="146">
        <f t="shared" si="15"/>
        <v>0</v>
      </c>
      <c r="BG138" s="146">
        <f t="shared" si="16"/>
        <v>0</v>
      </c>
      <c r="BH138" s="146">
        <f t="shared" si="17"/>
        <v>0</v>
      </c>
      <c r="BI138" s="146">
        <f t="shared" si="18"/>
        <v>0</v>
      </c>
      <c r="BJ138" s="18" t="s">
        <v>145</v>
      </c>
      <c r="BK138" s="146">
        <f t="shared" si="19"/>
        <v>0</v>
      </c>
      <c r="BL138" s="18" t="s">
        <v>144</v>
      </c>
      <c r="BM138" s="18" t="s">
        <v>190</v>
      </c>
    </row>
    <row r="139" spans="2:65" s="1" customFormat="1" ht="22.75" customHeight="1">
      <c r="B139" s="137"/>
      <c r="C139" s="138" t="s">
        <v>191</v>
      </c>
      <c r="D139" s="138" t="s">
        <v>140</v>
      </c>
      <c r="E139" s="139" t="s">
        <v>192</v>
      </c>
      <c r="F139" s="197" t="s">
        <v>193</v>
      </c>
      <c r="G139" s="197"/>
      <c r="H139" s="197"/>
      <c r="I139" s="197"/>
      <c r="J139" s="140" t="s">
        <v>143</v>
      </c>
      <c r="K139" s="141">
        <v>3.14</v>
      </c>
      <c r="L139" s="192"/>
      <c r="M139" s="192"/>
      <c r="N139" s="192">
        <f t="shared" si="10"/>
        <v>0</v>
      </c>
      <c r="O139" s="192"/>
      <c r="P139" s="192"/>
      <c r="Q139" s="192"/>
      <c r="R139" s="142"/>
      <c r="T139" s="143" t="s">
        <v>5</v>
      </c>
      <c r="U139" s="40" t="s">
        <v>40</v>
      </c>
      <c r="V139" s="144">
        <v>0.58499999999999996</v>
      </c>
      <c r="W139" s="144">
        <f t="shared" si="11"/>
        <v>1.8369</v>
      </c>
      <c r="X139" s="144">
        <v>2.4468000000000001</v>
      </c>
      <c r="Y139" s="144">
        <f t="shared" si="12"/>
        <v>7.6829520000000002</v>
      </c>
      <c r="Z139" s="144">
        <v>0</v>
      </c>
      <c r="AA139" s="145">
        <f t="shared" si="13"/>
        <v>0</v>
      </c>
      <c r="AR139" s="18" t="s">
        <v>144</v>
      </c>
      <c r="AT139" s="18" t="s">
        <v>140</v>
      </c>
      <c r="AU139" s="18" t="s">
        <v>145</v>
      </c>
      <c r="AY139" s="18" t="s">
        <v>139</v>
      </c>
      <c r="BE139" s="146">
        <f t="shared" si="14"/>
        <v>0</v>
      </c>
      <c r="BF139" s="146">
        <f t="shared" si="15"/>
        <v>0</v>
      </c>
      <c r="BG139" s="146">
        <f t="shared" si="16"/>
        <v>0</v>
      </c>
      <c r="BH139" s="146">
        <f t="shared" si="17"/>
        <v>0</v>
      </c>
      <c r="BI139" s="146">
        <f t="shared" si="18"/>
        <v>0</v>
      </c>
      <c r="BJ139" s="18" t="s">
        <v>145</v>
      </c>
      <c r="BK139" s="146">
        <f t="shared" si="19"/>
        <v>0</v>
      </c>
      <c r="BL139" s="18" t="s">
        <v>144</v>
      </c>
      <c r="BM139" s="18" t="s">
        <v>194</v>
      </c>
    </row>
    <row r="140" spans="2:65" s="1" customFormat="1" ht="22.75" customHeight="1">
      <c r="B140" s="137"/>
      <c r="C140" s="138" t="s">
        <v>195</v>
      </c>
      <c r="D140" s="138" t="s">
        <v>140</v>
      </c>
      <c r="E140" s="139" t="s">
        <v>196</v>
      </c>
      <c r="F140" s="197" t="s">
        <v>197</v>
      </c>
      <c r="G140" s="197"/>
      <c r="H140" s="197"/>
      <c r="I140" s="197"/>
      <c r="J140" s="140" t="s">
        <v>198</v>
      </c>
      <c r="K140" s="141">
        <v>3.55</v>
      </c>
      <c r="L140" s="192"/>
      <c r="M140" s="192"/>
      <c r="N140" s="192">
        <f t="shared" si="10"/>
        <v>0</v>
      </c>
      <c r="O140" s="192"/>
      <c r="P140" s="192"/>
      <c r="Q140" s="192"/>
      <c r="R140" s="142"/>
      <c r="T140" s="143" t="s">
        <v>5</v>
      </c>
      <c r="U140" s="40" t="s">
        <v>40</v>
      </c>
      <c r="V140" s="144">
        <v>0.36499999999999999</v>
      </c>
      <c r="W140" s="144">
        <f t="shared" si="11"/>
        <v>1.29575</v>
      </c>
      <c r="X140" s="144">
        <v>1.387E-2</v>
      </c>
      <c r="Y140" s="144">
        <f t="shared" si="12"/>
        <v>4.9238499999999998E-2</v>
      </c>
      <c r="Z140" s="144">
        <v>0</v>
      </c>
      <c r="AA140" s="145">
        <f t="shared" si="13"/>
        <v>0</v>
      </c>
      <c r="AR140" s="18" t="s">
        <v>144</v>
      </c>
      <c r="AT140" s="18" t="s">
        <v>140</v>
      </c>
      <c r="AU140" s="18" t="s">
        <v>145</v>
      </c>
      <c r="AY140" s="18" t="s">
        <v>139</v>
      </c>
      <c r="BE140" s="146">
        <f t="shared" si="14"/>
        <v>0</v>
      </c>
      <c r="BF140" s="146">
        <f t="shared" si="15"/>
        <v>0</v>
      </c>
      <c r="BG140" s="146">
        <f t="shared" si="16"/>
        <v>0</v>
      </c>
      <c r="BH140" s="146">
        <f t="shared" si="17"/>
        <v>0</v>
      </c>
      <c r="BI140" s="146">
        <f t="shared" si="18"/>
        <v>0</v>
      </c>
      <c r="BJ140" s="18" t="s">
        <v>145</v>
      </c>
      <c r="BK140" s="146">
        <f t="shared" si="19"/>
        <v>0</v>
      </c>
      <c r="BL140" s="18" t="s">
        <v>144</v>
      </c>
      <c r="BM140" s="18" t="s">
        <v>199</v>
      </c>
    </row>
    <row r="141" spans="2:65" s="1" customFormat="1" ht="22.75" customHeight="1">
      <c r="B141" s="137"/>
      <c r="C141" s="138" t="s">
        <v>200</v>
      </c>
      <c r="D141" s="138" t="s">
        <v>140</v>
      </c>
      <c r="E141" s="139" t="s">
        <v>201</v>
      </c>
      <c r="F141" s="197" t="s">
        <v>202</v>
      </c>
      <c r="G141" s="197"/>
      <c r="H141" s="197"/>
      <c r="I141" s="197"/>
      <c r="J141" s="140" t="s">
        <v>198</v>
      </c>
      <c r="K141" s="141">
        <v>3.55</v>
      </c>
      <c r="L141" s="192"/>
      <c r="M141" s="192"/>
      <c r="N141" s="192">
        <f t="shared" si="10"/>
        <v>0</v>
      </c>
      <c r="O141" s="192"/>
      <c r="P141" s="192"/>
      <c r="Q141" s="192"/>
      <c r="R141" s="142"/>
      <c r="T141" s="143" t="s">
        <v>5</v>
      </c>
      <c r="U141" s="40" t="s">
        <v>40</v>
      </c>
      <c r="V141" s="144">
        <v>0.19966</v>
      </c>
      <c r="W141" s="144">
        <f t="shared" si="11"/>
        <v>0.70879300000000001</v>
      </c>
      <c r="X141" s="144">
        <v>0</v>
      </c>
      <c r="Y141" s="144">
        <f t="shared" si="12"/>
        <v>0</v>
      </c>
      <c r="Z141" s="144">
        <v>0</v>
      </c>
      <c r="AA141" s="145">
        <f t="shared" si="13"/>
        <v>0</v>
      </c>
      <c r="AR141" s="18" t="s">
        <v>144</v>
      </c>
      <c r="AT141" s="18" t="s">
        <v>140</v>
      </c>
      <c r="AU141" s="18" t="s">
        <v>145</v>
      </c>
      <c r="AY141" s="18" t="s">
        <v>139</v>
      </c>
      <c r="BE141" s="146">
        <f t="shared" si="14"/>
        <v>0</v>
      </c>
      <c r="BF141" s="146">
        <f t="shared" si="15"/>
        <v>0</v>
      </c>
      <c r="BG141" s="146">
        <f t="shared" si="16"/>
        <v>0</v>
      </c>
      <c r="BH141" s="146">
        <f t="shared" si="17"/>
        <v>0</v>
      </c>
      <c r="BI141" s="146">
        <f t="shared" si="18"/>
        <v>0</v>
      </c>
      <c r="BJ141" s="18" t="s">
        <v>145</v>
      </c>
      <c r="BK141" s="146">
        <f t="shared" si="19"/>
        <v>0</v>
      </c>
      <c r="BL141" s="18" t="s">
        <v>144</v>
      </c>
      <c r="BM141" s="18" t="s">
        <v>203</v>
      </c>
    </row>
    <row r="142" spans="2:65" s="1" customFormat="1" ht="22.75" customHeight="1">
      <c r="B142" s="137"/>
      <c r="C142" s="138" t="s">
        <v>204</v>
      </c>
      <c r="D142" s="138" t="s">
        <v>140</v>
      </c>
      <c r="E142" s="139" t="s">
        <v>205</v>
      </c>
      <c r="F142" s="197" t="s">
        <v>206</v>
      </c>
      <c r="G142" s="197"/>
      <c r="H142" s="197"/>
      <c r="I142" s="197"/>
      <c r="J142" s="140" t="s">
        <v>176</v>
      </c>
      <c r="K142" s="141">
        <v>0.08</v>
      </c>
      <c r="L142" s="192"/>
      <c r="M142" s="192"/>
      <c r="N142" s="192">
        <f t="shared" si="10"/>
        <v>0</v>
      </c>
      <c r="O142" s="192"/>
      <c r="P142" s="192"/>
      <c r="Q142" s="192"/>
      <c r="R142" s="142"/>
      <c r="T142" s="143" t="s">
        <v>5</v>
      </c>
      <c r="U142" s="40" t="s">
        <v>40</v>
      </c>
      <c r="V142" s="144">
        <v>34.372</v>
      </c>
      <c r="W142" s="144">
        <f t="shared" si="11"/>
        <v>2.7497600000000002</v>
      </c>
      <c r="X142" s="144">
        <v>1.01895</v>
      </c>
      <c r="Y142" s="144">
        <f t="shared" si="12"/>
        <v>8.1516000000000005E-2</v>
      </c>
      <c r="Z142" s="144">
        <v>0</v>
      </c>
      <c r="AA142" s="145">
        <f t="shared" si="13"/>
        <v>0</v>
      </c>
      <c r="AR142" s="18" t="s">
        <v>144</v>
      </c>
      <c r="AT142" s="18" t="s">
        <v>140</v>
      </c>
      <c r="AU142" s="18" t="s">
        <v>145</v>
      </c>
      <c r="AY142" s="18" t="s">
        <v>139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8" t="s">
        <v>145</v>
      </c>
      <c r="BK142" s="146">
        <f t="shared" si="19"/>
        <v>0</v>
      </c>
      <c r="BL142" s="18" t="s">
        <v>144</v>
      </c>
      <c r="BM142" s="18" t="s">
        <v>207</v>
      </c>
    </row>
    <row r="143" spans="2:65" s="1" customFormat="1" ht="22.75" customHeight="1">
      <c r="B143" s="137"/>
      <c r="C143" s="138" t="s">
        <v>208</v>
      </c>
      <c r="D143" s="138" t="s">
        <v>140</v>
      </c>
      <c r="E143" s="139" t="s">
        <v>209</v>
      </c>
      <c r="F143" s="197" t="s">
        <v>210</v>
      </c>
      <c r="G143" s="197"/>
      <c r="H143" s="197"/>
      <c r="I143" s="197"/>
      <c r="J143" s="140" t="s">
        <v>176</v>
      </c>
      <c r="K143" s="141">
        <v>0.19</v>
      </c>
      <c r="L143" s="192"/>
      <c r="M143" s="192"/>
      <c r="N143" s="192">
        <f t="shared" si="10"/>
        <v>0</v>
      </c>
      <c r="O143" s="192"/>
      <c r="P143" s="192"/>
      <c r="Q143" s="192"/>
      <c r="R143" s="142"/>
      <c r="T143" s="143" t="s">
        <v>5</v>
      </c>
      <c r="U143" s="40" t="s">
        <v>40</v>
      </c>
      <c r="V143" s="144">
        <v>15.932527523999999</v>
      </c>
      <c r="W143" s="144">
        <f t="shared" si="11"/>
        <v>3.0271802295599999</v>
      </c>
      <c r="X143" s="144">
        <v>1.202961408</v>
      </c>
      <c r="Y143" s="144">
        <f t="shared" si="12"/>
        <v>0.22856266751999998</v>
      </c>
      <c r="Z143" s="144">
        <v>0</v>
      </c>
      <c r="AA143" s="145">
        <f t="shared" si="13"/>
        <v>0</v>
      </c>
      <c r="AR143" s="18" t="s">
        <v>144</v>
      </c>
      <c r="AT143" s="18" t="s">
        <v>140</v>
      </c>
      <c r="AU143" s="18" t="s">
        <v>145</v>
      </c>
      <c r="AY143" s="18" t="s">
        <v>139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8" t="s">
        <v>145</v>
      </c>
      <c r="BK143" s="146">
        <f t="shared" si="19"/>
        <v>0</v>
      </c>
      <c r="BL143" s="18" t="s">
        <v>144</v>
      </c>
      <c r="BM143" s="18" t="s">
        <v>211</v>
      </c>
    </row>
    <row r="144" spans="2:65" s="1" customFormat="1" ht="22.75" customHeight="1">
      <c r="B144" s="137"/>
      <c r="C144" s="138" t="s">
        <v>212</v>
      </c>
      <c r="D144" s="138" t="s">
        <v>140</v>
      </c>
      <c r="E144" s="139" t="s">
        <v>213</v>
      </c>
      <c r="F144" s="197" t="s">
        <v>214</v>
      </c>
      <c r="G144" s="197"/>
      <c r="H144" s="197"/>
      <c r="I144" s="197"/>
      <c r="J144" s="140" t="s">
        <v>143</v>
      </c>
      <c r="K144" s="141">
        <v>0.38</v>
      </c>
      <c r="L144" s="192"/>
      <c r="M144" s="192"/>
      <c r="N144" s="192">
        <f t="shared" si="10"/>
        <v>0</v>
      </c>
      <c r="O144" s="192"/>
      <c r="P144" s="192"/>
      <c r="Q144" s="192"/>
      <c r="R144" s="142"/>
      <c r="T144" s="143" t="s">
        <v>5</v>
      </c>
      <c r="U144" s="40" t="s">
        <v>40</v>
      </c>
      <c r="V144" s="144">
        <v>0.60399999999999998</v>
      </c>
      <c r="W144" s="144">
        <f t="shared" si="11"/>
        <v>0.22952</v>
      </c>
      <c r="X144" s="144">
        <v>2.2151299999999998</v>
      </c>
      <c r="Y144" s="144">
        <f t="shared" si="12"/>
        <v>0.84174939999999998</v>
      </c>
      <c r="Z144" s="144">
        <v>0</v>
      </c>
      <c r="AA144" s="145">
        <f t="shared" si="13"/>
        <v>0</v>
      </c>
      <c r="AR144" s="18" t="s">
        <v>144</v>
      </c>
      <c r="AT144" s="18" t="s">
        <v>140</v>
      </c>
      <c r="AU144" s="18" t="s">
        <v>145</v>
      </c>
      <c r="AY144" s="18" t="s">
        <v>139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8" t="s">
        <v>145</v>
      </c>
      <c r="BK144" s="146">
        <f t="shared" si="19"/>
        <v>0</v>
      </c>
      <c r="BL144" s="18" t="s">
        <v>144</v>
      </c>
      <c r="BM144" s="18" t="s">
        <v>215</v>
      </c>
    </row>
    <row r="145" spans="2:65" s="1" customFormat="1" ht="22.75" customHeight="1">
      <c r="B145" s="137"/>
      <c r="C145" s="138" t="s">
        <v>216</v>
      </c>
      <c r="D145" s="138" t="s">
        <v>140</v>
      </c>
      <c r="E145" s="139" t="s">
        <v>217</v>
      </c>
      <c r="F145" s="197" t="s">
        <v>218</v>
      </c>
      <c r="G145" s="197"/>
      <c r="H145" s="197"/>
      <c r="I145" s="197"/>
      <c r="J145" s="140" t="s">
        <v>198</v>
      </c>
      <c r="K145" s="141">
        <v>2.56</v>
      </c>
      <c r="L145" s="192"/>
      <c r="M145" s="192"/>
      <c r="N145" s="192">
        <f t="shared" si="10"/>
        <v>0</v>
      </c>
      <c r="O145" s="192"/>
      <c r="P145" s="192"/>
      <c r="Q145" s="192"/>
      <c r="R145" s="142"/>
      <c r="T145" s="143" t="s">
        <v>5</v>
      </c>
      <c r="U145" s="40" t="s">
        <v>40</v>
      </c>
      <c r="V145" s="144">
        <v>0.35799999999999998</v>
      </c>
      <c r="W145" s="144">
        <f t="shared" si="11"/>
        <v>0.91647999999999996</v>
      </c>
      <c r="X145" s="144">
        <v>6.7000000000000002E-4</v>
      </c>
      <c r="Y145" s="144">
        <f t="shared" si="12"/>
        <v>1.7152000000000001E-3</v>
      </c>
      <c r="Z145" s="144">
        <v>0</v>
      </c>
      <c r="AA145" s="145">
        <f t="shared" si="13"/>
        <v>0</v>
      </c>
      <c r="AR145" s="18" t="s">
        <v>144</v>
      </c>
      <c r="AT145" s="18" t="s">
        <v>140</v>
      </c>
      <c r="AU145" s="18" t="s">
        <v>145</v>
      </c>
      <c r="AY145" s="18" t="s">
        <v>139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8" t="s">
        <v>145</v>
      </c>
      <c r="BK145" s="146">
        <f t="shared" si="19"/>
        <v>0</v>
      </c>
      <c r="BL145" s="18" t="s">
        <v>144</v>
      </c>
      <c r="BM145" s="18" t="s">
        <v>219</v>
      </c>
    </row>
    <row r="146" spans="2:65" s="1" customFormat="1" ht="22.75" customHeight="1">
      <c r="B146" s="137"/>
      <c r="C146" s="138" t="s">
        <v>10</v>
      </c>
      <c r="D146" s="138" t="s">
        <v>140</v>
      </c>
      <c r="E146" s="139" t="s">
        <v>220</v>
      </c>
      <c r="F146" s="197" t="s">
        <v>221</v>
      </c>
      <c r="G146" s="197"/>
      <c r="H146" s="197"/>
      <c r="I146" s="197"/>
      <c r="J146" s="140" t="s">
        <v>198</v>
      </c>
      <c r="K146" s="141">
        <v>2.56</v>
      </c>
      <c r="L146" s="192"/>
      <c r="M146" s="192"/>
      <c r="N146" s="192">
        <f t="shared" si="10"/>
        <v>0</v>
      </c>
      <c r="O146" s="192"/>
      <c r="P146" s="192"/>
      <c r="Q146" s="192"/>
      <c r="R146" s="142"/>
      <c r="T146" s="143" t="s">
        <v>5</v>
      </c>
      <c r="U146" s="40" t="s">
        <v>40</v>
      </c>
      <c r="V146" s="144">
        <v>0.19900000000000001</v>
      </c>
      <c r="W146" s="144">
        <f t="shared" si="11"/>
        <v>0.50944</v>
      </c>
      <c r="X146" s="144">
        <v>0</v>
      </c>
      <c r="Y146" s="144">
        <f t="shared" si="12"/>
        <v>0</v>
      </c>
      <c r="Z146" s="144">
        <v>0</v>
      </c>
      <c r="AA146" s="145">
        <f t="shared" si="13"/>
        <v>0</v>
      </c>
      <c r="AR146" s="18" t="s">
        <v>144</v>
      </c>
      <c r="AT146" s="18" t="s">
        <v>140</v>
      </c>
      <c r="AU146" s="18" t="s">
        <v>145</v>
      </c>
      <c r="AY146" s="18" t="s">
        <v>139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8" t="s">
        <v>145</v>
      </c>
      <c r="BK146" s="146">
        <f t="shared" si="19"/>
        <v>0</v>
      </c>
      <c r="BL146" s="18" t="s">
        <v>144</v>
      </c>
      <c r="BM146" s="18" t="s">
        <v>222</v>
      </c>
    </row>
    <row r="147" spans="2:65" s="1" customFormat="1" ht="22.75" customHeight="1">
      <c r="B147" s="137"/>
      <c r="C147" s="138" t="s">
        <v>223</v>
      </c>
      <c r="D147" s="138" t="s">
        <v>140</v>
      </c>
      <c r="E147" s="139" t="s">
        <v>224</v>
      </c>
      <c r="F147" s="197" t="s">
        <v>225</v>
      </c>
      <c r="G147" s="197"/>
      <c r="H147" s="197"/>
      <c r="I147" s="197"/>
      <c r="J147" s="140" t="s">
        <v>176</v>
      </c>
      <c r="K147" s="141">
        <v>0.02</v>
      </c>
      <c r="L147" s="192"/>
      <c r="M147" s="192"/>
      <c r="N147" s="192">
        <f t="shared" si="10"/>
        <v>0</v>
      </c>
      <c r="O147" s="192"/>
      <c r="P147" s="192"/>
      <c r="Q147" s="192"/>
      <c r="R147" s="142"/>
      <c r="T147" s="143" t="s">
        <v>5</v>
      </c>
      <c r="U147" s="40" t="s">
        <v>40</v>
      </c>
      <c r="V147" s="144">
        <v>35.362000000000002</v>
      </c>
      <c r="W147" s="144">
        <f t="shared" si="11"/>
        <v>0.70724000000000009</v>
      </c>
      <c r="X147" s="144">
        <v>1.01895</v>
      </c>
      <c r="Y147" s="144">
        <f t="shared" si="12"/>
        <v>2.0379000000000001E-2</v>
      </c>
      <c r="Z147" s="144">
        <v>0</v>
      </c>
      <c r="AA147" s="145">
        <f t="shared" si="13"/>
        <v>0</v>
      </c>
      <c r="AR147" s="18" t="s">
        <v>144</v>
      </c>
      <c r="AT147" s="18" t="s">
        <v>140</v>
      </c>
      <c r="AU147" s="18" t="s">
        <v>145</v>
      </c>
      <c r="AY147" s="18" t="s">
        <v>139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8" t="s">
        <v>145</v>
      </c>
      <c r="BK147" s="146">
        <f t="shared" si="19"/>
        <v>0</v>
      </c>
      <c r="BL147" s="18" t="s">
        <v>144</v>
      </c>
      <c r="BM147" s="18" t="s">
        <v>226</v>
      </c>
    </row>
    <row r="148" spans="2:65" s="1" customFormat="1" ht="34.25" customHeight="1">
      <c r="B148" s="137"/>
      <c r="C148" s="138" t="s">
        <v>227</v>
      </c>
      <c r="D148" s="138" t="s">
        <v>140</v>
      </c>
      <c r="E148" s="139" t="s">
        <v>228</v>
      </c>
      <c r="F148" s="197" t="s">
        <v>229</v>
      </c>
      <c r="G148" s="197"/>
      <c r="H148" s="197"/>
      <c r="I148" s="197"/>
      <c r="J148" s="140" t="s">
        <v>198</v>
      </c>
      <c r="K148" s="141">
        <v>36.53</v>
      </c>
      <c r="L148" s="192"/>
      <c r="M148" s="192"/>
      <c r="N148" s="192">
        <f t="shared" si="10"/>
        <v>0</v>
      </c>
      <c r="O148" s="192"/>
      <c r="P148" s="192"/>
      <c r="Q148" s="192"/>
      <c r="R148" s="142"/>
      <c r="T148" s="143" t="s">
        <v>5</v>
      </c>
      <c r="U148" s="40" t="s">
        <v>40</v>
      </c>
      <c r="V148" s="144">
        <v>0.1</v>
      </c>
      <c r="W148" s="144">
        <f t="shared" si="11"/>
        <v>3.6530000000000005</v>
      </c>
      <c r="X148" s="144">
        <v>2.5999999999999998E-4</v>
      </c>
      <c r="Y148" s="144">
        <f t="shared" si="12"/>
        <v>9.497799999999999E-3</v>
      </c>
      <c r="Z148" s="144">
        <v>0</v>
      </c>
      <c r="AA148" s="145">
        <f t="shared" si="13"/>
        <v>0</v>
      </c>
      <c r="AR148" s="18" t="s">
        <v>144</v>
      </c>
      <c r="AT148" s="18" t="s">
        <v>140</v>
      </c>
      <c r="AU148" s="18" t="s">
        <v>145</v>
      </c>
      <c r="AY148" s="18" t="s">
        <v>139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8" t="s">
        <v>145</v>
      </c>
      <c r="BK148" s="146">
        <f t="shared" si="19"/>
        <v>0</v>
      </c>
      <c r="BL148" s="18" t="s">
        <v>144</v>
      </c>
      <c r="BM148" s="18" t="s">
        <v>230</v>
      </c>
    </row>
    <row r="149" spans="2:65" s="1" customFormat="1" ht="22.75" customHeight="1">
      <c r="B149" s="137"/>
      <c r="C149" s="147" t="s">
        <v>231</v>
      </c>
      <c r="D149" s="147" t="s">
        <v>232</v>
      </c>
      <c r="E149" s="148" t="s">
        <v>233</v>
      </c>
      <c r="F149" s="198" t="s">
        <v>234</v>
      </c>
      <c r="G149" s="198"/>
      <c r="H149" s="198"/>
      <c r="I149" s="198"/>
      <c r="J149" s="149" t="s">
        <v>198</v>
      </c>
      <c r="K149" s="150">
        <v>37.26</v>
      </c>
      <c r="L149" s="191"/>
      <c r="M149" s="191"/>
      <c r="N149" s="191">
        <f t="shared" si="10"/>
        <v>0</v>
      </c>
      <c r="O149" s="192"/>
      <c r="P149" s="192"/>
      <c r="Q149" s="192"/>
      <c r="R149" s="142"/>
      <c r="T149" s="143" t="s">
        <v>5</v>
      </c>
      <c r="U149" s="40" t="s">
        <v>40</v>
      </c>
      <c r="V149" s="144">
        <v>0</v>
      </c>
      <c r="W149" s="144">
        <f t="shared" si="11"/>
        <v>0</v>
      </c>
      <c r="X149" s="144">
        <v>2.0000000000000001E-4</v>
      </c>
      <c r="Y149" s="144">
        <f t="shared" si="12"/>
        <v>7.4520000000000003E-3</v>
      </c>
      <c r="Z149" s="144">
        <v>0</v>
      </c>
      <c r="AA149" s="145">
        <f t="shared" si="13"/>
        <v>0</v>
      </c>
      <c r="AR149" s="18" t="s">
        <v>169</v>
      </c>
      <c r="AT149" s="18" t="s">
        <v>232</v>
      </c>
      <c r="AU149" s="18" t="s">
        <v>145</v>
      </c>
      <c r="AY149" s="18" t="s">
        <v>139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8" t="s">
        <v>145</v>
      </c>
      <c r="BK149" s="146">
        <f t="shared" si="19"/>
        <v>0</v>
      </c>
      <c r="BL149" s="18" t="s">
        <v>144</v>
      </c>
      <c r="BM149" s="18" t="s">
        <v>235</v>
      </c>
    </row>
    <row r="150" spans="2:65" s="9" customFormat="1" ht="29.9" customHeight="1">
      <c r="B150" s="126"/>
      <c r="C150" s="127"/>
      <c r="D150" s="136" t="s">
        <v>113</v>
      </c>
      <c r="E150" s="136"/>
      <c r="F150" s="136"/>
      <c r="G150" s="136"/>
      <c r="H150" s="136"/>
      <c r="I150" s="136"/>
      <c r="J150" s="136"/>
      <c r="K150" s="136"/>
      <c r="L150" s="136"/>
      <c r="M150" s="136"/>
      <c r="N150" s="195">
        <f>BK150</f>
        <v>0</v>
      </c>
      <c r="O150" s="196"/>
      <c r="P150" s="196"/>
      <c r="Q150" s="196"/>
      <c r="R150" s="129"/>
      <c r="T150" s="130"/>
      <c r="U150" s="127"/>
      <c r="V150" s="127"/>
      <c r="W150" s="131">
        <f>SUM(W151:W157)</f>
        <v>47.010663000000001</v>
      </c>
      <c r="X150" s="127"/>
      <c r="Y150" s="131">
        <f>SUM(Y151:Y157)</f>
        <v>35.128939500000001</v>
      </c>
      <c r="Z150" s="127"/>
      <c r="AA150" s="132">
        <f>SUM(AA151:AA157)</f>
        <v>0</v>
      </c>
      <c r="AR150" s="133" t="s">
        <v>81</v>
      </c>
      <c r="AT150" s="134" t="s">
        <v>72</v>
      </c>
      <c r="AU150" s="134" t="s">
        <v>81</v>
      </c>
      <c r="AY150" s="133" t="s">
        <v>139</v>
      </c>
      <c r="BK150" s="135">
        <f>SUM(BK151:BK157)</f>
        <v>0</v>
      </c>
    </row>
    <row r="151" spans="2:65" s="1" customFormat="1" ht="34.25" customHeight="1">
      <c r="B151" s="137"/>
      <c r="C151" s="138" t="s">
        <v>236</v>
      </c>
      <c r="D151" s="138" t="s">
        <v>140</v>
      </c>
      <c r="E151" s="139" t="s">
        <v>237</v>
      </c>
      <c r="F151" s="197" t="s">
        <v>238</v>
      </c>
      <c r="G151" s="197"/>
      <c r="H151" s="197"/>
      <c r="I151" s="197"/>
      <c r="J151" s="140" t="s">
        <v>198</v>
      </c>
      <c r="K151" s="141">
        <v>22.55</v>
      </c>
      <c r="L151" s="192"/>
      <c r="M151" s="192"/>
      <c r="N151" s="192">
        <f t="shared" ref="N151:N157" si="20">ROUND(L151*K151,2)</f>
        <v>0</v>
      </c>
      <c r="O151" s="192"/>
      <c r="P151" s="192"/>
      <c r="Q151" s="192"/>
      <c r="R151" s="142"/>
      <c r="T151" s="143" t="s">
        <v>5</v>
      </c>
      <c r="U151" s="40" t="s">
        <v>40</v>
      </c>
      <c r="V151" s="144">
        <v>2.3120000000000002E-2</v>
      </c>
      <c r="W151" s="144">
        <f t="shared" ref="W151:W157" si="21">V151*K151</f>
        <v>0.52135600000000004</v>
      </c>
      <c r="X151" s="144">
        <v>0.22542000000000001</v>
      </c>
      <c r="Y151" s="144">
        <f t="shared" ref="Y151:Y157" si="22">X151*K151</f>
        <v>5.083221</v>
      </c>
      <c r="Z151" s="144">
        <v>0</v>
      </c>
      <c r="AA151" s="145">
        <f t="shared" ref="AA151:AA157" si="23">Z151*K151</f>
        <v>0</v>
      </c>
      <c r="AR151" s="18" t="s">
        <v>144</v>
      </c>
      <c r="AT151" s="18" t="s">
        <v>140</v>
      </c>
      <c r="AU151" s="18" t="s">
        <v>145</v>
      </c>
      <c r="AY151" s="18" t="s">
        <v>139</v>
      </c>
      <c r="BE151" s="146">
        <f t="shared" ref="BE151:BE157" si="24">IF(U151="základná",N151,0)</f>
        <v>0</v>
      </c>
      <c r="BF151" s="146">
        <f t="shared" ref="BF151:BF157" si="25">IF(U151="znížená",N151,0)</f>
        <v>0</v>
      </c>
      <c r="BG151" s="146">
        <f t="shared" ref="BG151:BG157" si="26">IF(U151="zákl. prenesená",N151,0)</f>
        <v>0</v>
      </c>
      <c r="BH151" s="146">
        <f t="shared" ref="BH151:BH157" si="27">IF(U151="zníž. prenesená",N151,0)</f>
        <v>0</v>
      </c>
      <c r="BI151" s="146">
        <f t="shared" ref="BI151:BI157" si="28">IF(U151="nulová",N151,0)</f>
        <v>0</v>
      </c>
      <c r="BJ151" s="18" t="s">
        <v>145</v>
      </c>
      <c r="BK151" s="146">
        <f t="shared" ref="BK151:BK157" si="29">ROUND(L151*K151,2)</f>
        <v>0</v>
      </c>
      <c r="BL151" s="18" t="s">
        <v>144</v>
      </c>
      <c r="BM151" s="18" t="s">
        <v>239</v>
      </c>
    </row>
    <row r="152" spans="2:65" s="1" customFormat="1" ht="34.25" customHeight="1">
      <c r="B152" s="137"/>
      <c r="C152" s="138" t="s">
        <v>240</v>
      </c>
      <c r="D152" s="138" t="s">
        <v>140</v>
      </c>
      <c r="E152" s="139" t="s">
        <v>241</v>
      </c>
      <c r="F152" s="197" t="s">
        <v>242</v>
      </c>
      <c r="G152" s="197"/>
      <c r="H152" s="197"/>
      <c r="I152" s="197"/>
      <c r="J152" s="140" t="s">
        <v>198</v>
      </c>
      <c r="K152" s="141">
        <v>22.55</v>
      </c>
      <c r="L152" s="192"/>
      <c r="M152" s="192"/>
      <c r="N152" s="192">
        <f t="shared" si="20"/>
        <v>0</v>
      </c>
      <c r="O152" s="192"/>
      <c r="P152" s="192"/>
      <c r="Q152" s="192"/>
      <c r="R152" s="142"/>
      <c r="T152" s="143" t="s">
        <v>5</v>
      </c>
      <c r="U152" s="40" t="s">
        <v>40</v>
      </c>
      <c r="V152" s="144">
        <v>2.4119999999999999E-2</v>
      </c>
      <c r="W152" s="144">
        <f t="shared" si="21"/>
        <v>0.543906</v>
      </c>
      <c r="X152" s="144">
        <v>0.27994000000000002</v>
      </c>
      <c r="Y152" s="144">
        <f t="shared" si="22"/>
        <v>6.312647000000001</v>
      </c>
      <c r="Z152" s="144">
        <v>0</v>
      </c>
      <c r="AA152" s="145">
        <f t="shared" si="23"/>
        <v>0</v>
      </c>
      <c r="AR152" s="18" t="s">
        <v>144</v>
      </c>
      <c r="AT152" s="18" t="s">
        <v>140</v>
      </c>
      <c r="AU152" s="18" t="s">
        <v>145</v>
      </c>
      <c r="AY152" s="18" t="s">
        <v>139</v>
      </c>
      <c r="BE152" s="146">
        <f t="shared" si="24"/>
        <v>0</v>
      </c>
      <c r="BF152" s="146">
        <f t="shared" si="25"/>
        <v>0</v>
      </c>
      <c r="BG152" s="146">
        <f t="shared" si="26"/>
        <v>0</v>
      </c>
      <c r="BH152" s="146">
        <f t="shared" si="27"/>
        <v>0</v>
      </c>
      <c r="BI152" s="146">
        <f t="shared" si="28"/>
        <v>0</v>
      </c>
      <c r="BJ152" s="18" t="s">
        <v>145</v>
      </c>
      <c r="BK152" s="146">
        <f t="shared" si="29"/>
        <v>0</v>
      </c>
      <c r="BL152" s="18" t="s">
        <v>144</v>
      </c>
      <c r="BM152" s="18" t="s">
        <v>243</v>
      </c>
    </row>
    <row r="153" spans="2:65" s="1" customFormat="1" ht="34.25" customHeight="1">
      <c r="B153" s="137"/>
      <c r="C153" s="138" t="s">
        <v>244</v>
      </c>
      <c r="D153" s="138" t="s">
        <v>140</v>
      </c>
      <c r="E153" s="139" t="s">
        <v>245</v>
      </c>
      <c r="F153" s="197" t="s">
        <v>246</v>
      </c>
      <c r="G153" s="197"/>
      <c r="H153" s="197"/>
      <c r="I153" s="197"/>
      <c r="J153" s="140" t="s">
        <v>198</v>
      </c>
      <c r="K153" s="141">
        <v>36.53</v>
      </c>
      <c r="L153" s="192"/>
      <c r="M153" s="192"/>
      <c r="N153" s="192">
        <f t="shared" si="20"/>
        <v>0</v>
      </c>
      <c r="O153" s="192"/>
      <c r="P153" s="192"/>
      <c r="Q153" s="192"/>
      <c r="R153" s="142"/>
      <c r="T153" s="143" t="s">
        <v>5</v>
      </c>
      <c r="U153" s="40" t="s">
        <v>40</v>
      </c>
      <c r="V153" s="144">
        <v>2.7E-2</v>
      </c>
      <c r="W153" s="144">
        <f t="shared" si="21"/>
        <v>0.98631000000000002</v>
      </c>
      <c r="X153" s="144">
        <v>0.37080000000000002</v>
      </c>
      <c r="Y153" s="144">
        <f t="shared" si="22"/>
        <v>13.545324000000001</v>
      </c>
      <c r="Z153" s="144">
        <v>0</v>
      </c>
      <c r="AA153" s="145">
        <f t="shared" si="23"/>
        <v>0</v>
      </c>
      <c r="AR153" s="18" t="s">
        <v>144</v>
      </c>
      <c r="AT153" s="18" t="s">
        <v>140</v>
      </c>
      <c r="AU153" s="18" t="s">
        <v>145</v>
      </c>
      <c r="AY153" s="18" t="s">
        <v>139</v>
      </c>
      <c r="BE153" s="146">
        <f t="shared" si="24"/>
        <v>0</v>
      </c>
      <c r="BF153" s="146">
        <f t="shared" si="25"/>
        <v>0</v>
      </c>
      <c r="BG153" s="146">
        <f t="shared" si="26"/>
        <v>0</v>
      </c>
      <c r="BH153" s="146">
        <f t="shared" si="27"/>
        <v>0</v>
      </c>
      <c r="BI153" s="146">
        <f t="shared" si="28"/>
        <v>0</v>
      </c>
      <c r="BJ153" s="18" t="s">
        <v>145</v>
      </c>
      <c r="BK153" s="146">
        <f t="shared" si="29"/>
        <v>0</v>
      </c>
      <c r="BL153" s="18" t="s">
        <v>144</v>
      </c>
      <c r="BM153" s="18" t="s">
        <v>247</v>
      </c>
    </row>
    <row r="154" spans="2:65" s="1" customFormat="1" ht="34.25" customHeight="1">
      <c r="B154" s="137"/>
      <c r="C154" s="138" t="s">
        <v>248</v>
      </c>
      <c r="D154" s="138" t="s">
        <v>140</v>
      </c>
      <c r="E154" s="139" t="s">
        <v>249</v>
      </c>
      <c r="F154" s="197" t="s">
        <v>250</v>
      </c>
      <c r="G154" s="197"/>
      <c r="H154" s="197"/>
      <c r="I154" s="197"/>
      <c r="J154" s="140" t="s">
        <v>198</v>
      </c>
      <c r="K154" s="141">
        <v>22.55</v>
      </c>
      <c r="L154" s="192"/>
      <c r="M154" s="192"/>
      <c r="N154" s="192">
        <f t="shared" si="20"/>
        <v>0</v>
      </c>
      <c r="O154" s="192"/>
      <c r="P154" s="192"/>
      <c r="Q154" s="192"/>
      <c r="R154" s="142"/>
      <c r="T154" s="143" t="s">
        <v>5</v>
      </c>
      <c r="U154" s="40" t="s">
        <v>40</v>
      </c>
      <c r="V154" s="144">
        <v>1.3124199999999999</v>
      </c>
      <c r="W154" s="144">
        <f t="shared" si="21"/>
        <v>29.595071000000001</v>
      </c>
      <c r="X154" s="144">
        <v>0.112</v>
      </c>
      <c r="Y154" s="144">
        <f t="shared" si="22"/>
        <v>2.5256000000000003</v>
      </c>
      <c r="Z154" s="144">
        <v>0</v>
      </c>
      <c r="AA154" s="145">
        <f t="shared" si="23"/>
        <v>0</v>
      </c>
      <c r="AR154" s="18" t="s">
        <v>144</v>
      </c>
      <c r="AT154" s="18" t="s">
        <v>140</v>
      </c>
      <c r="AU154" s="18" t="s">
        <v>145</v>
      </c>
      <c r="AY154" s="18" t="s">
        <v>139</v>
      </c>
      <c r="BE154" s="146">
        <f t="shared" si="24"/>
        <v>0</v>
      </c>
      <c r="BF154" s="146">
        <f t="shared" si="25"/>
        <v>0</v>
      </c>
      <c r="BG154" s="146">
        <f t="shared" si="26"/>
        <v>0</v>
      </c>
      <c r="BH154" s="146">
        <f t="shared" si="27"/>
        <v>0</v>
      </c>
      <c r="BI154" s="146">
        <f t="shared" si="28"/>
        <v>0</v>
      </c>
      <c r="BJ154" s="18" t="s">
        <v>145</v>
      </c>
      <c r="BK154" s="146">
        <f t="shared" si="29"/>
        <v>0</v>
      </c>
      <c r="BL154" s="18" t="s">
        <v>144</v>
      </c>
      <c r="BM154" s="18" t="s">
        <v>251</v>
      </c>
    </row>
    <row r="155" spans="2:65" s="1" customFormat="1" ht="22.75" customHeight="1">
      <c r="B155" s="137"/>
      <c r="C155" s="147" t="s">
        <v>252</v>
      </c>
      <c r="D155" s="147" t="s">
        <v>232</v>
      </c>
      <c r="E155" s="148" t="s">
        <v>253</v>
      </c>
      <c r="F155" s="198" t="s">
        <v>254</v>
      </c>
      <c r="G155" s="198"/>
      <c r="H155" s="198"/>
      <c r="I155" s="198"/>
      <c r="J155" s="149" t="s">
        <v>198</v>
      </c>
      <c r="K155" s="150">
        <v>22.55</v>
      </c>
      <c r="L155" s="191"/>
      <c r="M155" s="191"/>
      <c r="N155" s="191">
        <f t="shared" si="20"/>
        <v>0</v>
      </c>
      <c r="O155" s="192"/>
      <c r="P155" s="192"/>
      <c r="Q155" s="192"/>
      <c r="R155" s="142"/>
      <c r="T155" s="143" t="s">
        <v>5</v>
      </c>
      <c r="U155" s="40" t="s">
        <v>40</v>
      </c>
      <c r="V155" s="144">
        <v>0</v>
      </c>
      <c r="W155" s="144">
        <f t="shared" si="21"/>
        <v>0</v>
      </c>
      <c r="X155" s="144">
        <v>0.16625000000000001</v>
      </c>
      <c r="Y155" s="144">
        <f t="shared" si="22"/>
        <v>3.7489375000000003</v>
      </c>
      <c r="Z155" s="144">
        <v>0</v>
      </c>
      <c r="AA155" s="145">
        <f t="shared" si="23"/>
        <v>0</v>
      </c>
      <c r="AR155" s="18" t="s">
        <v>169</v>
      </c>
      <c r="AT155" s="18" t="s">
        <v>232</v>
      </c>
      <c r="AU155" s="18" t="s">
        <v>145</v>
      </c>
      <c r="AY155" s="18" t="s">
        <v>139</v>
      </c>
      <c r="BE155" s="146">
        <f t="shared" si="24"/>
        <v>0</v>
      </c>
      <c r="BF155" s="146">
        <f t="shared" si="25"/>
        <v>0</v>
      </c>
      <c r="BG155" s="146">
        <f t="shared" si="26"/>
        <v>0</v>
      </c>
      <c r="BH155" s="146">
        <f t="shared" si="27"/>
        <v>0</v>
      </c>
      <c r="BI155" s="146">
        <f t="shared" si="28"/>
        <v>0</v>
      </c>
      <c r="BJ155" s="18" t="s">
        <v>145</v>
      </c>
      <c r="BK155" s="146">
        <f t="shared" si="29"/>
        <v>0</v>
      </c>
      <c r="BL155" s="18" t="s">
        <v>144</v>
      </c>
      <c r="BM155" s="18" t="s">
        <v>255</v>
      </c>
    </row>
    <row r="156" spans="2:65" s="1" customFormat="1" ht="34.25" customHeight="1">
      <c r="B156" s="137"/>
      <c r="C156" s="138" t="s">
        <v>256</v>
      </c>
      <c r="D156" s="138" t="s">
        <v>140</v>
      </c>
      <c r="E156" s="139" t="s">
        <v>257</v>
      </c>
      <c r="F156" s="197" t="s">
        <v>258</v>
      </c>
      <c r="G156" s="197"/>
      <c r="H156" s="197"/>
      <c r="I156" s="197"/>
      <c r="J156" s="140" t="s">
        <v>198</v>
      </c>
      <c r="K156" s="141">
        <v>13.98</v>
      </c>
      <c r="L156" s="192"/>
      <c r="M156" s="192"/>
      <c r="N156" s="192">
        <f t="shared" si="20"/>
        <v>0</v>
      </c>
      <c r="O156" s="192"/>
      <c r="P156" s="192"/>
      <c r="Q156" s="192"/>
      <c r="R156" s="142"/>
      <c r="T156" s="143" t="s">
        <v>5</v>
      </c>
      <c r="U156" s="40" t="s">
        <v>40</v>
      </c>
      <c r="V156" s="144">
        <v>1.099</v>
      </c>
      <c r="W156" s="144">
        <f t="shared" si="21"/>
        <v>15.36402</v>
      </c>
      <c r="X156" s="144">
        <v>0.112</v>
      </c>
      <c r="Y156" s="144">
        <f t="shared" si="22"/>
        <v>1.56576</v>
      </c>
      <c r="Z156" s="144">
        <v>0</v>
      </c>
      <c r="AA156" s="145">
        <f t="shared" si="23"/>
        <v>0</v>
      </c>
      <c r="AR156" s="18" t="s">
        <v>144</v>
      </c>
      <c r="AT156" s="18" t="s">
        <v>140</v>
      </c>
      <c r="AU156" s="18" t="s">
        <v>145</v>
      </c>
      <c r="AY156" s="18" t="s">
        <v>139</v>
      </c>
      <c r="BE156" s="146">
        <f t="shared" si="24"/>
        <v>0</v>
      </c>
      <c r="BF156" s="146">
        <f t="shared" si="25"/>
        <v>0</v>
      </c>
      <c r="BG156" s="146">
        <f t="shared" si="26"/>
        <v>0</v>
      </c>
      <c r="BH156" s="146">
        <f t="shared" si="27"/>
        <v>0</v>
      </c>
      <c r="BI156" s="146">
        <f t="shared" si="28"/>
        <v>0</v>
      </c>
      <c r="BJ156" s="18" t="s">
        <v>145</v>
      </c>
      <c r="BK156" s="146">
        <f t="shared" si="29"/>
        <v>0</v>
      </c>
      <c r="BL156" s="18" t="s">
        <v>144</v>
      </c>
      <c r="BM156" s="18" t="s">
        <v>259</v>
      </c>
    </row>
    <row r="157" spans="2:65" s="1" customFormat="1" ht="22.75" customHeight="1">
      <c r="B157" s="137"/>
      <c r="C157" s="147" t="s">
        <v>260</v>
      </c>
      <c r="D157" s="147" t="s">
        <v>232</v>
      </c>
      <c r="E157" s="148" t="s">
        <v>261</v>
      </c>
      <c r="F157" s="198" t="s">
        <v>262</v>
      </c>
      <c r="G157" s="198"/>
      <c r="H157" s="198"/>
      <c r="I157" s="198"/>
      <c r="J157" s="149" t="s">
        <v>198</v>
      </c>
      <c r="K157" s="150">
        <v>14.12</v>
      </c>
      <c r="L157" s="191"/>
      <c r="M157" s="191"/>
      <c r="N157" s="191">
        <f t="shared" si="20"/>
        <v>0</v>
      </c>
      <c r="O157" s="192"/>
      <c r="P157" s="192"/>
      <c r="Q157" s="192"/>
      <c r="R157" s="142"/>
      <c r="T157" s="143" t="s">
        <v>5</v>
      </c>
      <c r="U157" s="40" t="s">
        <v>40</v>
      </c>
      <c r="V157" s="144">
        <v>0</v>
      </c>
      <c r="W157" s="144">
        <f t="shared" si="21"/>
        <v>0</v>
      </c>
      <c r="X157" s="144">
        <v>0.16625000000000001</v>
      </c>
      <c r="Y157" s="144">
        <f t="shared" si="22"/>
        <v>2.3474499999999998</v>
      </c>
      <c r="Z157" s="144">
        <v>0</v>
      </c>
      <c r="AA157" s="145">
        <f t="shared" si="23"/>
        <v>0</v>
      </c>
      <c r="AR157" s="18" t="s">
        <v>169</v>
      </c>
      <c r="AT157" s="18" t="s">
        <v>232</v>
      </c>
      <c r="AU157" s="18" t="s">
        <v>145</v>
      </c>
      <c r="AY157" s="18" t="s">
        <v>139</v>
      </c>
      <c r="BE157" s="146">
        <f t="shared" si="24"/>
        <v>0</v>
      </c>
      <c r="BF157" s="146">
        <f t="shared" si="25"/>
        <v>0</v>
      </c>
      <c r="BG157" s="146">
        <f t="shared" si="26"/>
        <v>0</v>
      </c>
      <c r="BH157" s="146">
        <f t="shared" si="27"/>
        <v>0</v>
      </c>
      <c r="BI157" s="146">
        <f t="shared" si="28"/>
        <v>0</v>
      </c>
      <c r="BJ157" s="18" t="s">
        <v>145</v>
      </c>
      <c r="BK157" s="146">
        <f t="shared" si="29"/>
        <v>0</v>
      </c>
      <c r="BL157" s="18" t="s">
        <v>144</v>
      </c>
      <c r="BM157" s="18" t="s">
        <v>263</v>
      </c>
    </row>
    <row r="158" spans="2:65" s="9" customFormat="1" ht="29.9" customHeight="1">
      <c r="B158" s="126"/>
      <c r="C158" s="127"/>
      <c r="D158" s="136" t="s">
        <v>114</v>
      </c>
      <c r="E158" s="136"/>
      <c r="F158" s="136"/>
      <c r="G158" s="136"/>
      <c r="H158" s="136"/>
      <c r="I158" s="136"/>
      <c r="J158" s="136"/>
      <c r="K158" s="136"/>
      <c r="L158" s="136"/>
      <c r="M158" s="136"/>
      <c r="N158" s="195">
        <f>BK158</f>
        <v>0</v>
      </c>
      <c r="O158" s="196"/>
      <c r="P158" s="196"/>
      <c r="Q158" s="196"/>
      <c r="R158" s="129"/>
      <c r="T158" s="130"/>
      <c r="U158" s="127"/>
      <c r="V158" s="127"/>
      <c r="W158" s="131">
        <f>SUM(W159:W166)</f>
        <v>20.17428</v>
      </c>
      <c r="X158" s="127"/>
      <c r="Y158" s="131">
        <f>SUM(Y159:Y166)</f>
        <v>3.2701114000000002</v>
      </c>
      <c r="Z158" s="127"/>
      <c r="AA158" s="132">
        <f>SUM(AA159:AA166)</f>
        <v>0</v>
      </c>
      <c r="AR158" s="133" t="s">
        <v>81</v>
      </c>
      <c r="AT158" s="134" t="s">
        <v>72</v>
      </c>
      <c r="AU158" s="134" t="s">
        <v>81</v>
      </c>
      <c r="AY158" s="133" t="s">
        <v>139</v>
      </c>
      <c r="BK158" s="135">
        <f>SUM(BK159:BK166)</f>
        <v>0</v>
      </c>
    </row>
    <row r="159" spans="2:65" s="1" customFormat="1" ht="14.4" customHeight="1">
      <c r="B159" s="137"/>
      <c r="C159" s="138" t="s">
        <v>264</v>
      </c>
      <c r="D159" s="138" t="s">
        <v>140</v>
      </c>
      <c r="E159" s="139" t="s">
        <v>265</v>
      </c>
      <c r="F159" s="197" t="s">
        <v>266</v>
      </c>
      <c r="G159" s="197"/>
      <c r="H159" s="197"/>
      <c r="I159" s="197"/>
      <c r="J159" s="140" t="s">
        <v>267</v>
      </c>
      <c r="K159" s="141">
        <v>2</v>
      </c>
      <c r="L159" s="192"/>
      <c r="M159" s="192"/>
      <c r="N159" s="192">
        <f t="shared" ref="N159:N166" si="30">ROUND(L159*K159,2)</f>
        <v>0</v>
      </c>
      <c r="O159" s="192"/>
      <c r="P159" s="192"/>
      <c r="Q159" s="192"/>
      <c r="R159" s="142"/>
      <c r="T159" s="143" t="s">
        <v>5</v>
      </c>
      <c r="U159" s="40" t="s">
        <v>40</v>
      </c>
      <c r="V159" s="144">
        <v>0</v>
      </c>
      <c r="W159" s="144">
        <f t="shared" ref="W159:W166" si="31">V159*K159</f>
        <v>0</v>
      </c>
      <c r="X159" s="144">
        <v>0</v>
      </c>
      <c r="Y159" s="144">
        <f t="shared" ref="Y159:Y166" si="32">X159*K159</f>
        <v>0</v>
      </c>
      <c r="Z159" s="144">
        <v>0</v>
      </c>
      <c r="AA159" s="145">
        <f t="shared" ref="AA159:AA166" si="33">Z159*K159</f>
        <v>0</v>
      </c>
      <c r="AR159" s="18" t="s">
        <v>144</v>
      </c>
      <c r="AT159" s="18" t="s">
        <v>140</v>
      </c>
      <c r="AU159" s="18" t="s">
        <v>145</v>
      </c>
      <c r="AY159" s="18" t="s">
        <v>139</v>
      </c>
      <c r="BE159" s="146">
        <f t="shared" ref="BE159:BE166" si="34">IF(U159="základná",N159,0)</f>
        <v>0</v>
      </c>
      <c r="BF159" s="146">
        <f t="shared" ref="BF159:BF166" si="35">IF(U159="znížená",N159,0)</f>
        <v>0</v>
      </c>
      <c r="BG159" s="146">
        <f t="shared" ref="BG159:BG166" si="36">IF(U159="zákl. prenesená",N159,0)</f>
        <v>0</v>
      </c>
      <c r="BH159" s="146">
        <f t="shared" ref="BH159:BH166" si="37">IF(U159="zníž. prenesená",N159,0)</f>
        <v>0</v>
      </c>
      <c r="BI159" s="146">
        <f t="shared" ref="BI159:BI166" si="38">IF(U159="nulová",N159,0)</f>
        <v>0</v>
      </c>
      <c r="BJ159" s="18" t="s">
        <v>145</v>
      </c>
      <c r="BK159" s="146">
        <f t="shared" ref="BK159:BK166" si="39">ROUND(L159*K159,2)</f>
        <v>0</v>
      </c>
      <c r="BL159" s="18" t="s">
        <v>144</v>
      </c>
      <c r="BM159" s="18" t="s">
        <v>268</v>
      </c>
    </row>
    <row r="160" spans="2:65" s="1" customFormat="1" ht="45.65" customHeight="1">
      <c r="B160" s="137"/>
      <c r="C160" s="147" t="s">
        <v>269</v>
      </c>
      <c r="D160" s="147" t="s">
        <v>232</v>
      </c>
      <c r="E160" s="148" t="s">
        <v>270</v>
      </c>
      <c r="F160" s="198" t="s">
        <v>271</v>
      </c>
      <c r="G160" s="198"/>
      <c r="H160" s="198"/>
      <c r="I160" s="198"/>
      <c r="J160" s="149" t="s">
        <v>267</v>
      </c>
      <c r="K160" s="150">
        <v>2</v>
      </c>
      <c r="L160" s="191"/>
      <c r="M160" s="191"/>
      <c r="N160" s="191">
        <f t="shared" si="30"/>
        <v>0</v>
      </c>
      <c r="O160" s="192"/>
      <c r="P160" s="192"/>
      <c r="Q160" s="192"/>
      <c r="R160" s="142"/>
      <c r="T160" s="143" t="s">
        <v>5</v>
      </c>
      <c r="U160" s="40" t="s">
        <v>40</v>
      </c>
      <c r="V160" s="144">
        <v>0</v>
      </c>
      <c r="W160" s="144">
        <f t="shared" si="31"/>
        <v>0</v>
      </c>
      <c r="X160" s="144">
        <v>0</v>
      </c>
      <c r="Y160" s="144">
        <f t="shared" si="32"/>
        <v>0</v>
      </c>
      <c r="Z160" s="144">
        <v>0</v>
      </c>
      <c r="AA160" s="145">
        <f t="shared" si="33"/>
        <v>0</v>
      </c>
      <c r="AR160" s="18" t="s">
        <v>169</v>
      </c>
      <c r="AT160" s="18" t="s">
        <v>232</v>
      </c>
      <c r="AU160" s="18" t="s">
        <v>145</v>
      </c>
      <c r="AY160" s="18" t="s">
        <v>139</v>
      </c>
      <c r="BE160" s="146">
        <f t="shared" si="34"/>
        <v>0</v>
      </c>
      <c r="BF160" s="146">
        <f t="shared" si="35"/>
        <v>0</v>
      </c>
      <c r="BG160" s="146">
        <f t="shared" si="36"/>
        <v>0</v>
      </c>
      <c r="BH160" s="146">
        <f t="shared" si="37"/>
        <v>0</v>
      </c>
      <c r="BI160" s="146">
        <f t="shared" si="38"/>
        <v>0</v>
      </c>
      <c r="BJ160" s="18" t="s">
        <v>145</v>
      </c>
      <c r="BK160" s="146">
        <f t="shared" si="39"/>
        <v>0</v>
      </c>
      <c r="BL160" s="18" t="s">
        <v>144</v>
      </c>
      <c r="BM160" s="18" t="s">
        <v>272</v>
      </c>
    </row>
    <row r="161" spans="2:65" s="1" customFormat="1" ht="45.65" customHeight="1">
      <c r="B161" s="137"/>
      <c r="C161" s="138" t="s">
        <v>273</v>
      </c>
      <c r="D161" s="138" t="s">
        <v>140</v>
      </c>
      <c r="E161" s="139" t="s">
        <v>274</v>
      </c>
      <c r="F161" s="197" t="s">
        <v>275</v>
      </c>
      <c r="G161" s="197"/>
      <c r="H161" s="197"/>
      <c r="I161" s="197"/>
      <c r="J161" s="140" t="s">
        <v>185</v>
      </c>
      <c r="K161" s="141">
        <v>17.3</v>
      </c>
      <c r="L161" s="192"/>
      <c r="M161" s="192"/>
      <c r="N161" s="192">
        <f t="shared" si="30"/>
        <v>0</v>
      </c>
      <c r="O161" s="192"/>
      <c r="P161" s="192"/>
      <c r="Q161" s="192"/>
      <c r="R161" s="142"/>
      <c r="T161" s="143" t="s">
        <v>5</v>
      </c>
      <c r="U161" s="40" t="s">
        <v>40</v>
      </c>
      <c r="V161" s="144">
        <v>0.13200000000000001</v>
      </c>
      <c r="W161" s="144">
        <f t="shared" si="31"/>
        <v>2.2836000000000003</v>
      </c>
      <c r="X161" s="144">
        <v>9.7930000000000003E-2</v>
      </c>
      <c r="Y161" s="144">
        <f t="shared" si="32"/>
        <v>1.6941890000000002</v>
      </c>
      <c r="Z161" s="144">
        <v>0</v>
      </c>
      <c r="AA161" s="145">
        <f t="shared" si="33"/>
        <v>0</v>
      </c>
      <c r="AR161" s="18" t="s">
        <v>144</v>
      </c>
      <c r="AT161" s="18" t="s">
        <v>140</v>
      </c>
      <c r="AU161" s="18" t="s">
        <v>145</v>
      </c>
      <c r="AY161" s="18" t="s">
        <v>139</v>
      </c>
      <c r="BE161" s="146">
        <f t="shared" si="34"/>
        <v>0</v>
      </c>
      <c r="BF161" s="146">
        <f t="shared" si="35"/>
        <v>0</v>
      </c>
      <c r="BG161" s="146">
        <f t="shared" si="36"/>
        <v>0</v>
      </c>
      <c r="BH161" s="146">
        <f t="shared" si="37"/>
        <v>0</v>
      </c>
      <c r="BI161" s="146">
        <f t="shared" si="38"/>
        <v>0</v>
      </c>
      <c r="BJ161" s="18" t="s">
        <v>145</v>
      </c>
      <c r="BK161" s="146">
        <f t="shared" si="39"/>
        <v>0</v>
      </c>
      <c r="BL161" s="18" t="s">
        <v>144</v>
      </c>
      <c r="BM161" s="18" t="s">
        <v>276</v>
      </c>
    </row>
    <row r="162" spans="2:65" s="1" customFormat="1" ht="22.75" customHeight="1">
      <c r="B162" s="137"/>
      <c r="C162" s="147" t="s">
        <v>277</v>
      </c>
      <c r="D162" s="147" t="s">
        <v>232</v>
      </c>
      <c r="E162" s="148" t="s">
        <v>278</v>
      </c>
      <c r="F162" s="198" t="s">
        <v>279</v>
      </c>
      <c r="G162" s="198"/>
      <c r="H162" s="198"/>
      <c r="I162" s="198"/>
      <c r="J162" s="149" t="s">
        <v>267</v>
      </c>
      <c r="K162" s="150">
        <v>15.05</v>
      </c>
      <c r="L162" s="191"/>
      <c r="M162" s="191"/>
      <c r="N162" s="191">
        <f t="shared" si="30"/>
        <v>0</v>
      </c>
      <c r="O162" s="192"/>
      <c r="P162" s="192"/>
      <c r="Q162" s="192"/>
      <c r="R162" s="142"/>
      <c r="T162" s="143" t="s">
        <v>5</v>
      </c>
      <c r="U162" s="40" t="s">
        <v>40</v>
      </c>
      <c r="V162" s="144">
        <v>0</v>
      </c>
      <c r="W162" s="144">
        <f t="shared" si="31"/>
        <v>0</v>
      </c>
      <c r="X162" s="144">
        <v>2.3E-2</v>
      </c>
      <c r="Y162" s="144">
        <f t="shared" si="32"/>
        <v>0.34615000000000001</v>
      </c>
      <c r="Z162" s="144">
        <v>0</v>
      </c>
      <c r="AA162" s="145">
        <f t="shared" si="33"/>
        <v>0</v>
      </c>
      <c r="AR162" s="18" t="s">
        <v>169</v>
      </c>
      <c r="AT162" s="18" t="s">
        <v>232</v>
      </c>
      <c r="AU162" s="18" t="s">
        <v>145</v>
      </c>
      <c r="AY162" s="18" t="s">
        <v>139</v>
      </c>
      <c r="BE162" s="146">
        <f t="shared" si="34"/>
        <v>0</v>
      </c>
      <c r="BF162" s="146">
        <f t="shared" si="35"/>
        <v>0</v>
      </c>
      <c r="BG162" s="146">
        <f t="shared" si="36"/>
        <v>0</v>
      </c>
      <c r="BH162" s="146">
        <f t="shared" si="37"/>
        <v>0</v>
      </c>
      <c r="BI162" s="146">
        <f t="shared" si="38"/>
        <v>0</v>
      </c>
      <c r="BJ162" s="18" t="s">
        <v>145</v>
      </c>
      <c r="BK162" s="146">
        <f t="shared" si="39"/>
        <v>0</v>
      </c>
      <c r="BL162" s="18" t="s">
        <v>144</v>
      </c>
      <c r="BM162" s="18" t="s">
        <v>280</v>
      </c>
    </row>
    <row r="163" spans="2:65" s="1" customFormat="1" ht="22.75" customHeight="1">
      <c r="B163" s="137"/>
      <c r="C163" s="147" t="s">
        <v>281</v>
      </c>
      <c r="D163" s="147" t="s">
        <v>232</v>
      </c>
      <c r="E163" s="148" t="s">
        <v>282</v>
      </c>
      <c r="F163" s="198" t="s">
        <v>283</v>
      </c>
      <c r="G163" s="198"/>
      <c r="H163" s="198"/>
      <c r="I163" s="198"/>
      <c r="J163" s="149" t="s">
        <v>267</v>
      </c>
      <c r="K163" s="150">
        <v>2.42</v>
      </c>
      <c r="L163" s="191"/>
      <c r="M163" s="191"/>
      <c r="N163" s="191">
        <f t="shared" si="30"/>
        <v>0</v>
      </c>
      <c r="O163" s="192"/>
      <c r="P163" s="192"/>
      <c r="Q163" s="192"/>
      <c r="R163" s="142"/>
      <c r="T163" s="143" t="s">
        <v>5</v>
      </c>
      <c r="U163" s="40" t="s">
        <v>40</v>
      </c>
      <c r="V163" s="144">
        <v>0</v>
      </c>
      <c r="W163" s="144">
        <f t="shared" si="31"/>
        <v>0</v>
      </c>
      <c r="X163" s="144">
        <v>6.5000000000000002E-2</v>
      </c>
      <c r="Y163" s="144">
        <f t="shared" si="32"/>
        <v>0.1573</v>
      </c>
      <c r="Z163" s="144">
        <v>0</v>
      </c>
      <c r="AA163" s="145">
        <f t="shared" si="33"/>
        <v>0</v>
      </c>
      <c r="AR163" s="18" t="s">
        <v>169</v>
      </c>
      <c r="AT163" s="18" t="s">
        <v>232</v>
      </c>
      <c r="AU163" s="18" t="s">
        <v>145</v>
      </c>
      <c r="AY163" s="18" t="s">
        <v>139</v>
      </c>
      <c r="BE163" s="146">
        <f t="shared" si="34"/>
        <v>0</v>
      </c>
      <c r="BF163" s="146">
        <f t="shared" si="35"/>
        <v>0</v>
      </c>
      <c r="BG163" s="146">
        <f t="shared" si="36"/>
        <v>0</v>
      </c>
      <c r="BH163" s="146">
        <f t="shared" si="37"/>
        <v>0</v>
      </c>
      <c r="BI163" s="146">
        <f t="shared" si="38"/>
        <v>0</v>
      </c>
      <c r="BJ163" s="18" t="s">
        <v>145</v>
      </c>
      <c r="BK163" s="146">
        <f t="shared" si="39"/>
        <v>0</v>
      </c>
      <c r="BL163" s="18" t="s">
        <v>144</v>
      </c>
      <c r="BM163" s="18" t="s">
        <v>284</v>
      </c>
    </row>
    <row r="164" spans="2:65" s="1" customFormat="1" ht="34.25" customHeight="1">
      <c r="B164" s="137"/>
      <c r="C164" s="138" t="s">
        <v>285</v>
      </c>
      <c r="D164" s="138" t="s">
        <v>140</v>
      </c>
      <c r="E164" s="139" t="s">
        <v>286</v>
      </c>
      <c r="F164" s="197" t="s">
        <v>287</v>
      </c>
      <c r="G164" s="197"/>
      <c r="H164" s="197"/>
      <c r="I164" s="197"/>
      <c r="J164" s="140" t="s">
        <v>143</v>
      </c>
      <c r="K164" s="141">
        <v>0.36</v>
      </c>
      <c r="L164" s="192"/>
      <c r="M164" s="192"/>
      <c r="N164" s="192">
        <f t="shared" si="30"/>
        <v>0</v>
      </c>
      <c r="O164" s="192"/>
      <c r="P164" s="192"/>
      <c r="Q164" s="192"/>
      <c r="R164" s="142"/>
      <c r="T164" s="143" t="s">
        <v>5</v>
      </c>
      <c r="U164" s="40" t="s">
        <v>40</v>
      </c>
      <c r="V164" s="144">
        <v>1.363</v>
      </c>
      <c r="W164" s="144">
        <f t="shared" si="31"/>
        <v>0.49068000000000001</v>
      </c>
      <c r="X164" s="144">
        <v>2.2010900000000002</v>
      </c>
      <c r="Y164" s="144">
        <f t="shared" si="32"/>
        <v>0.7923924</v>
      </c>
      <c r="Z164" s="144">
        <v>0</v>
      </c>
      <c r="AA164" s="145">
        <f t="shared" si="33"/>
        <v>0</v>
      </c>
      <c r="AR164" s="18" t="s">
        <v>144</v>
      </c>
      <c r="AT164" s="18" t="s">
        <v>140</v>
      </c>
      <c r="AU164" s="18" t="s">
        <v>145</v>
      </c>
      <c r="AY164" s="18" t="s">
        <v>139</v>
      </c>
      <c r="BE164" s="146">
        <f t="shared" si="34"/>
        <v>0</v>
      </c>
      <c r="BF164" s="146">
        <f t="shared" si="35"/>
        <v>0</v>
      </c>
      <c r="BG164" s="146">
        <f t="shared" si="36"/>
        <v>0</v>
      </c>
      <c r="BH164" s="146">
        <f t="shared" si="37"/>
        <v>0</v>
      </c>
      <c r="BI164" s="146">
        <f t="shared" si="38"/>
        <v>0</v>
      </c>
      <c r="BJ164" s="18" t="s">
        <v>145</v>
      </c>
      <c r="BK164" s="146">
        <f t="shared" si="39"/>
        <v>0</v>
      </c>
      <c r="BL164" s="18" t="s">
        <v>144</v>
      </c>
      <c r="BM164" s="18" t="s">
        <v>288</v>
      </c>
    </row>
    <row r="165" spans="2:65" s="1" customFormat="1" ht="45.65" customHeight="1">
      <c r="B165" s="137"/>
      <c r="C165" s="138" t="s">
        <v>289</v>
      </c>
      <c r="D165" s="138" t="s">
        <v>140</v>
      </c>
      <c r="E165" s="139" t="s">
        <v>290</v>
      </c>
      <c r="F165" s="197" t="s">
        <v>291</v>
      </c>
      <c r="G165" s="197"/>
      <c r="H165" s="197"/>
      <c r="I165" s="197"/>
      <c r="J165" s="140" t="s">
        <v>267</v>
      </c>
      <c r="K165" s="141">
        <v>24</v>
      </c>
      <c r="L165" s="192"/>
      <c r="M165" s="192"/>
      <c r="N165" s="192">
        <f t="shared" si="30"/>
        <v>0</v>
      </c>
      <c r="O165" s="192"/>
      <c r="P165" s="192"/>
      <c r="Q165" s="192"/>
      <c r="R165" s="142"/>
      <c r="T165" s="143" t="s">
        <v>5</v>
      </c>
      <c r="U165" s="40" t="s">
        <v>40</v>
      </c>
      <c r="V165" s="144">
        <v>0.72499999999999998</v>
      </c>
      <c r="W165" s="144">
        <f t="shared" si="31"/>
        <v>17.399999999999999</v>
      </c>
      <c r="X165" s="144">
        <v>6.7000000000000002E-4</v>
      </c>
      <c r="Y165" s="144">
        <f t="shared" si="32"/>
        <v>1.6080000000000001E-2</v>
      </c>
      <c r="Z165" s="144">
        <v>0</v>
      </c>
      <c r="AA165" s="145">
        <f t="shared" si="33"/>
        <v>0</v>
      </c>
      <c r="AR165" s="18" t="s">
        <v>144</v>
      </c>
      <c r="AT165" s="18" t="s">
        <v>140</v>
      </c>
      <c r="AU165" s="18" t="s">
        <v>145</v>
      </c>
      <c r="AY165" s="18" t="s">
        <v>139</v>
      </c>
      <c r="BE165" s="146">
        <f t="shared" si="34"/>
        <v>0</v>
      </c>
      <c r="BF165" s="146">
        <f t="shared" si="35"/>
        <v>0</v>
      </c>
      <c r="BG165" s="146">
        <f t="shared" si="36"/>
        <v>0</v>
      </c>
      <c r="BH165" s="146">
        <f t="shared" si="37"/>
        <v>0</v>
      </c>
      <c r="BI165" s="146">
        <f t="shared" si="38"/>
        <v>0</v>
      </c>
      <c r="BJ165" s="18" t="s">
        <v>145</v>
      </c>
      <c r="BK165" s="146">
        <f t="shared" si="39"/>
        <v>0</v>
      </c>
      <c r="BL165" s="18" t="s">
        <v>144</v>
      </c>
      <c r="BM165" s="18" t="s">
        <v>292</v>
      </c>
    </row>
    <row r="166" spans="2:65" s="1" customFormat="1" ht="34.25" customHeight="1">
      <c r="B166" s="137"/>
      <c r="C166" s="147" t="s">
        <v>293</v>
      </c>
      <c r="D166" s="147" t="s">
        <v>232</v>
      </c>
      <c r="E166" s="148" t="s">
        <v>294</v>
      </c>
      <c r="F166" s="198" t="s">
        <v>295</v>
      </c>
      <c r="G166" s="198"/>
      <c r="H166" s="198"/>
      <c r="I166" s="198"/>
      <c r="J166" s="149" t="s">
        <v>267</v>
      </c>
      <c r="K166" s="150">
        <v>24</v>
      </c>
      <c r="L166" s="191"/>
      <c r="M166" s="191"/>
      <c r="N166" s="191">
        <f t="shared" si="30"/>
        <v>0</v>
      </c>
      <c r="O166" s="192"/>
      <c r="P166" s="192"/>
      <c r="Q166" s="192"/>
      <c r="R166" s="142"/>
      <c r="T166" s="143" t="s">
        <v>5</v>
      </c>
      <c r="U166" s="40" t="s">
        <v>40</v>
      </c>
      <c r="V166" s="144">
        <v>0</v>
      </c>
      <c r="W166" s="144">
        <f t="shared" si="31"/>
        <v>0</v>
      </c>
      <c r="X166" s="144">
        <v>1.0999999999999999E-2</v>
      </c>
      <c r="Y166" s="144">
        <f t="shared" si="32"/>
        <v>0.26400000000000001</v>
      </c>
      <c r="Z166" s="144">
        <v>0</v>
      </c>
      <c r="AA166" s="145">
        <f t="shared" si="33"/>
        <v>0</v>
      </c>
      <c r="AR166" s="18" t="s">
        <v>169</v>
      </c>
      <c r="AT166" s="18" t="s">
        <v>232</v>
      </c>
      <c r="AU166" s="18" t="s">
        <v>145</v>
      </c>
      <c r="AY166" s="18" t="s">
        <v>139</v>
      </c>
      <c r="BE166" s="146">
        <f t="shared" si="34"/>
        <v>0</v>
      </c>
      <c r="BF166" s="146">
        <f t="shared" si="35"/>
        <v>0</v>
      </c>
      <c r="BG166" s="146">
        <f t="shared" si="36"/>
        <v>0</v>
      </c>
      <c r="BH166" s="146">
        <f t="shared" si="37"/>
        <v>0</v>
      </c>
      <c r="BI166" s="146">
        <f t="shared" si="38"/>
        <v>0</v>
      </c>
      <c r="BJ166" s="18" t="s">
        <v>145</v>
      </c>
      <c r="BK166" s="146">
        <f t="shared" si="39"/>
        <v>0</v>
      </c>
      <c r="BL166" s="18" t="s">
        <v>144</v>
      </c>
      <c r="BM166" s="18" t="s">
        <v>296</v>
      </c>
    </row>
    <row r="167" spans="2:65" s="9" customFormat="1" ht="29.9" customHeight="1">
      <c r="B167" s="126"/>
      <c r="C167" s="127"/>
      <c r="D167" s="136" t="s">
        <v>115</v>
      </c>
      <c r="E167" s="136"/>
      <c r="F167" s="136"/>
      <c r="G167" s="136"/>
      <c r="H167" s="136"/>
      <c r="I167" s="136"/>
      <c r="J167" s="136"/>
      <c r="K167" s="136"/>
      <c r="L167" s="136"/>
      <c r="M167" s="136"/>
      <c r="N167" s="195">
        <f>BK167</f>
        <v>0</v>
      </c>
      <c r="O167" s="196"/>
      <c r="P167" s="196"/>
      <c r="Q167" s="196"/>
      <c r="R167" s="129"/>
      <c r="T167" s="130"/>
      <c r="U167" s="127"/>
      <c r="V167" s="127"/>
      <c r="W167" s="131">
        <f>W168</f>
        <v>56.595267300000003</v>
      </c>
      <c r="X167" s="127"/>
      <c r="Y167" s="131">
        <f>Y168</f>
        <v>0</v>
      </c>
      <c r="Z167" s="127"/>
      <c r="AA167" s="132">
        <f>AA168</f>
        <v>0</v>
      </c>
      <c r="AR167" s="133" t="s">
        <v>81</v>
      </c>
      <c r="AT167" s="134" t="s">
        <v>72</v>
      </c>
      <c r="AU167" s="134" t="s">
        <v>81</v>
      </c>
      <c r="AY167" s="133" t="s">
        <v>139</v>
      </c>
      <c r="BK167" s="135">
        <f>BK168</f>
        <v>0</v>
      </c>
    </row>
    <row r="168" spans="2:65" s="1" customFormat="1" ht="34.25" customHeight="1">
      <c r="B168" s="137"/>
      <c r="C168" s="138" t="s">
        <v>297</v>
      </c>
      <c r="D168" s="138" t="s">
        <v>140</v>
      </c>
      <c r="E168" s="139" t="s">
        <v>298</v>
      </c>
      <c r="F168" s="197" t="s">
        <v>299</v>
      </c>
      <c r="G168" s="197"/>
      <c r="H168" s="197"/>
      <c r="I168" s="197"/>
      <c r="J168" s="140" t="s">
        <v>176</v>
      </c>
      <c r="K168" s="141">
        <v>63.03</v>
      </c>
      <c r="L168" s="192"/>
      <c r="M168" s="192"/>
      <c r="N168" s="192">
        <f>ROUND(L168*K168,2)</f>
        <v>0</v>
      </c>
      <c r="O168" s="192"/>
      <c r="P168" s="192"/>
      <c r="Q168" s="192"/>
      <c r="R168" s="142"/>
      <c r="T168" s="143" t="s">
        <v>5</v>
      </c>
      <c r="U168" s="40" t="s">
        <v>40</v>
      </c>
      <c r="V168" s="144">
        <v>0.89790999999999999</v>
      </c>
      <c r="W168" s="144">
        <f>V168*K168</f>
        <v>56.595267300000003</v>
      </c>
      <c r="X168" s="144">
        <v>0</v>
      </c>
      <c r="Y168" s="144">
        <f>X168*K168</f>
        <v>0</v>
      </c>
      <c r="Z168" s="144">
        <v>0</v>
      </c>
      <c r="AA168" s="145">
        <f>Z168*K168</f>
        <v>0</v>
      </c>
      <c r="AR168" s="18" t="s">
        <v>144</v>
      </c>
      <c r="AT168" s="18" t="s">
        <v>140</v>
      </c>
      <c r="AU168" s="18" t="s">
        <v>145</v>
      </c>
      <c r="AY168" s="18" t="s">
        <v>139</v>
      </c>
      <c r="BE168" s="146">
        <f>IF(U168="základná",N168,0)</f>
        <v>0</v>
      </c>
      <c r="BF168" s="146">
        <f>IF(U168="znížená",N168,0)</f>
        <v>0</v>
      </c>
      <c r="BG168" s="146">
        <f>IF(U168="zákl. prenesená",N168,0)</f>
        <v>0</v>
      </c>
      <c r="BH168" s="146">
        <f>IF(U168="zníž. prenesená",N168,0)</f>
        <v>0</v>
      </c>
      <c r="BI168" s="146">
        <f>IF(U168="nulová",N168,0)</f>
        <v>0</v>
      </c>
      <c r="BJ168" s="18" t="s">
        <v>145</v>
      </c>
      <c r="BK168" s="146">
        <f>ROUND(L168*K168,2)</f>
        <v>0</v>
      </c>
      <c r="BL168" s="18" t="s">
        <v>144</v>
      </c>
      <c r="BM168" s="18" t="s">
        <v>300</v>
      </c>
    </row>
    <row r="169" spans="2:65" s="9" customFormat="1" ht="37.4" customHeight="1">
      <c r="B169" s="126"/>
      <c r="C169" s="127"/>
      <c r="D169" s="128" t="s">
        <v>116</v>
      </c>
      <c r="E169" s="128"/>
      <c r="F169" s="128"/>
      <c r="G169" s="128"/>
      <c r="H169" s="128"/>
      <c r="I169" s="128"/>
      <c r="J169" s="128"/>
      <c r="K169" s="128"/>
      <c r="L169" s="128"/>
      <c r="M169" s="128"/>
      <c r="N169" s="199">
        <f>BK169</f>
        <v>0</v>
      </c>
      <c r="O169" s="200"/>
      <c r="P169" s="200"/>
      <c r="Q169" s="200"/>
      <c r="R169" s="129"/>
      <c r="T169" s="130"/>
      <c r="U169" s="127"/>
      <c r="V169" s="127"/>
      <c r="W169" s="131">
        <f>W170+W174+W179+W185</f>
        <v>402.72115380000002</v>
      </c>
      <c r="X169" s="127"/>
      <c r="Y169" s="131">
        <f>Y170+Y174+Y179+Y185</f>
        <v>41.583084379685999</v>
      </c>
      <c r="Z169" s="127"/>
      <c r="AA169" s="132">
        <f>AA170+AA174+AA179+AA185</f>
        <v>0</v>
      </c>
      <c r="AR169" s="133" t="s">
        <v>145</v>
      </c>
      <c r="AT169" s="134" t="s">
        <v>72</v>
      </c>
      <c r="AU169" s="134" t="s">
        <v>73</v>
      </c>
      <c r="AY169" s="133" t="s">
        <v>139</v>
      </c>
      <c r="BK169" s="135">
        <f>BK170+BK174+BK179+BK185</f>
        <v>0</v>
      </c>
    </row>
    <row r="170" spans="2:65" s="9" customFormat="1" ht="19.899999999999999" customHeight="1">
      <c r="B170" s="126"/>
      <c r="C170" s="127"/>
      <c r="D170" s="136" t="s">
        <v>117</v>
      </c>
      <c r="E170" s="136"/>
      <c r="F170" s="136"/>
      <c r="G170" s="136"/>
      <c r="H170" s="136"/>
      <c r="I170" s="136"/>
      <c r="J170" s="136"/>
      <c r="K170" s="136"/>
      <c r="L170" s="136"/>
      <c r="M170" s="136"/>
      <c r="N170" s="193">
        <f>BK170</f>
        <v>0</v>
      </c>
      <c r="O170" s="194"/>
      <c r="P170" s="194"/>
      <c r="Q170" s="194"/>
      <c r="R170" s="129"/>
      <c r="T170" s="130"/>
      <c r="U170" s="127"/>
      <c r="V170" s="127"/>
      <c r="W170" s="131">
        <f>SUM(W171:W173)</f>
        <v>0.60997750000000006</v>
      </c>
      <c r="X170" s="127"/>
      <c r="Y170" s="131">
        <f>SUM(Y171:Y173)</f>
        <v>1.0372000000000001E-2</v>
      </c>
      <c r="Z170" s="127"/>
      <c r="AA170" s="132">
        <f>SUM(AA171:AA173)</f>
        <v>0</v>
      </c>
      <c r="AR170" s="133" t="s">
        <v>145</v>
      </c>
      <c r="AT170" s="134" t="s">
        <v>72</v>
      </c>
      <c r="AU170" s="134" t="s">
        <v>81</v>
      </c>
      <c r="AY170" s="133" t="s">
        <v>139</v>
      </c>
      <c r="BK170" s="135">
        <f>SUM(BK171:BK173)</f>
        <v>0</v>
      </c>
    </row>
    <row r="171" spans="2:65" s="1" customFormat="1" ht="22.75" customHeight="1">
      <c r="B171" s="137"/>
      <c r="C171" s="138" t="s">
        <v>301</v>
      </c>
      <c r="D171" s="138" t="s">
        <v>140</v>
      </c>
      <c r="E171" s="139" t="s">
        <v>302</v>
      </c>
      <c r="F171" s="197" t="s">
        <v>303</v>
      </c>
      <c r="G171" s="197"/>
      <c r="H171" s="197"/>
      <c r="I171" s="197"/>
      <c r="J171" s="140" t="s">
        <v>198</v>
      </c>
      <c r="K171" s="141">
        <v>22.55</v>
      </c>
      <c r="L171" s="192"/>
      <c r="M171" s="192"/>
      <c r="N171" s="192">
        <f>ROUND(L171*K171,2)</f>
        <v>0</v>
      </c>
      <c r="O171" s="192"/>
      <c r="P171" s="192"/>
      <c r="Q171" s="192"/>
      <c r="R171" s="142"/>
      <c r="T171" s="143" t="s">
        <v>5</v>
      </c>
      <c r="U171" s="40" t="s">
        <v>40</v>
      </c>
      <c r="V171" s="144">
        <v>2.7050000000000001E-2</v>
      </c>
      <c r="W171" s="144">
        <f>V171*K171</f>
        <v>0.60997750000000006</v>
      </c>
      <c r="X171" s="144">
        <v>0</v>
      </c>
      <c r="Y171" s="144">
        <f>X171*K171</f>
        <v>0</v>
      </c>
      <c r="Z171" s="144">
        <v>0</v>
      </c>
      <c r="AA171" s="145">
        <f>Z171*K171</f>
        <v>0</v>
      </c>
      <c r="AR171" s="18" t="s">
        <v>204</v>
      </c>
      <c r="AT171" s="18" t="s">
        <v>140</v>
      </c>
      <c r="AU171" s="18" t="s">
        <v>145</v>
      </c>
      <c r="AY171" s="18" t="s">
        <v>139</v>
      </c>
      <c r="BE171" s="146">
        <f>IF(U171="základná",N171,0)</f>
        <v>0</v>
      </c>
      <c r="BF171" s="146">
        <f>IF(U171="znížená",N171,0)</f>
        <v>0</v>
      </c>
      <c r="BG171" s="146">
        <f>IF(U171="zákl. prenesená",N171,0)</f>
        <v>0</v>
      </c>
      <c r="BH171" s="146">
        <f>IF(U171="zníž. prenesená",N171,0)</f>
        <v>0</v>
      </c>
      <c r="BI171" s="146">
        <f>IF(U171="nulová",N171,0)</f>
        <v>0</v>
      </c>
      <c r="BJ171" s="18" t="s">
        <v>145</v>
      </c>
      <c r="BK171" s="146">
        <f>ROUND(L171*K171,2)</f>
        <v>0</v>
      </c>
      <c r="BL171" s="18" t="s">
        <v>204</v>
      </c>
      <c r="BM171" s="18" t="s">
        <v>304</v>
      </c>
    </row>
    <row r="172" spans="2:65" s="1" customFormat="1" ht="14.4" customHeight="1">
      <c r="B172" s="137"/>
      <c r="C172" s="147" t="s">
        <v>305</v>
      </c>
      <c r="D172" s="147" t="s">
        <v>232</v>
      </c>
      <c r="E172" s="148" t="s">
        <v>306</v>
      </c>
      <c r="F172" s="198" t="s">
        <v>307</v>
      </c>
      <c r="G172" s="198"/>
      <c r="H172" s="198"/>
      <c r="I172" s="198"/>
      <c r="J172" s="149" t="s">
        <v>198</v>
      </c>
      <c r="K172" s="150">
        <v>25.93</v>
      </c>
      <c r="L172" s="191"/>
      <c r="M172" s="191"/>
      <c r="N172" s="191">
        <f>ROUND(L172*K172,2)</f>
        <v>0</v>
      </c>
      <c r="O172" s="192"/>
      <c r="P172" s="192"/>
      <c r="Q172" s="192"/>
      <c r="R172" s="142"/>
      <c r="T172" s="143" t="s">
        <v>5</v>
      </c>
      <c r="U172" s="40" t="s">
        <v>40</v>
      </c>
      <c r="V172" s="144">
        <v>0</v>
      </c>
      <c r="W172" s="144">
        <f>V172*K172</f>
        <v>0</v>
      </c>
      <c r="X172" s="144">
        <v>4.0000000000000002E-4</v>
      </c>
      <c r="Y172" s="144">
        <f>X172*K172</f>
        <v>1.0372000000000001E-2</v>
      </c>
      <c r="Z172" s="144">
        <v>0</v>
      </c>
      <c r="AA172" s="145">
        <f>Z172*K172</f>
        <v>0</v>
      </c>
      <c r="AR172" s="18" t="s">
        <v>269</v>
      </c>
      <c r="AT172" s="18" t="s">
        <v>232</v>
      </c>
      <c r="AU172" s="18" t="s">
        <v>145</v>
      </c>
      <c r="AY172" s="18" t="s">
        <v>139</v>
      </c>
      <c r="BE172" s="146">
        <f>IF(U172="základná",N172,0)</f>
        <v>0</v>
      </c>
      <c r="BF172" s="146">
        <f>IF(U172="znížená",N172,0)</f>
        <v>0</v>
      </c>
      <c r="BG172" s="146">
        <f>IF(U172="zákl. prenesená",N172,0)</f>
        <v>0</v>
      </c>
      <c r="BH172" s="146">
        <f>IF(U172="zníž. prenesená",N172,0)</f>
        <v>0</v>
      </c>
      <c r="BI172" s="146">
        <f>IF(U172="nulová",N172,0)</f>
        <v>0</v>
      </c>
      <c r="BJ172" s="18" t="s">
        <v>145</v>
      </c>
      <c r="BK172" s="146">
        <f>ROUND(L172*K172,2)</f>
        <v>0</v>
      </c>
      <c r="BL172" s="18" t="s">
        <v>204</v>
      </c>
      <c r="BM172" s="18" t="s">
        <v>308</v>
      </c>
    </row>
    <row r="173" spans="2:65" s="1" customFormat="1" ht="22.75" customHeight="1">
      <c r="B173" s="137"/>
      <c r="C173" s="138" t="s">
        <v>309</v>
      </c>
      <c r="D173" s="138" t="s">
        <v>140</v>
      </c>
      <c r="E173" s="139" t="s">
        <v>310</v>
      </c>
      <c r="F173" s="197" t="s">
        <v>311</v>
      </c>
      <c r="G173" s="197"/>
      <c r="H173" s="197"/>
      <c r="I173" s="197"/>
      <c r="J173" s="140" t="s">
        <v>312</v>
      </c>
      <c r="K173" s="141">
        <v>0.44</v>
      </c>
      <c r="L173" s="192"/>
      <c r="M173" s="192"/>
      <c r="N173" s="192">
        <f>ROUND(L173*K173,2)</f>
        <v>0</v>
      </c>
      <c r="O173" s="192"/>
      <c r="P173" s="192"/>
      <c r="Q173" s="192"/>
      <c r="R173" s="142"/>
      <c r="T173" s="143" t="s">
        <v>5</v>
      </c>
      <c r="U173" s="40" t="s">
        <v>40</v>
      </c>
      <c r="V173" s="144">
        <v>0</v>
      </c>
      <c r="W173" s="144">
        <f>V173*K173</f>
        <v>0</v>
      </c>
      <c r="X173" s="144">
        <v>0</v>
      </c>
      <c r="Y173" s="144">
        <f>X173*K173</f>
        <v>0</v>
      </c>
      <c r="Z173" s="144">
        <v>0</v>
      </c>
      <c r="AA173" s="145">
        <f>Z173*K173</f>
        <v>0</v>
      </c>
      <c r="AR173" s="18" t="s">
        <v>144</v>
      </c>
      <c r="AT173" s="18" t="s">
        <v>140</v>
      </c>
      <c r="AU173" s="18" t="s">
        <v>145</v>
      </c>
      <c r="AY173" s="18" t="s">
        <v>139</v>
      </c>
      <c r="BE173" s="146">
        <f>IF(U173="základná",N173,0)</f>
        <v>0</v>
      </c>
      <c r="BF173" s="146">
        <f>IF(U173="znížená",N173,0)</f>
        <v>0</v>
      </c>
      <c r="BG173" s="146">
        <f>IF(U173="zákl. prenesená",N173,0)</f>
        <v>0</v>
      </c>
      <c r="BH173" s="146">
        <f>IF(U173="zníž. prenesená",N173,0)</f>
        <v>0</v>
      </c>
      <c r="BI173" s="146">
        <f>IF(U173="nulová",N173,0)</f>
        <v>0</v>
      </c>
      <c r="BJ173" s="18" t="s">
        <v>145</v>
      </c>
      <c r="BK173" s="146">
        <f>ROUND(L173*K173,2)</f>
        <v>0</v>
      </c>
      <c r="BL173" s="18" t="s">
        <v>144</v>
      </c>
      <c r="BM173" s="18" t="s">
        <v>313</v>
      </c>
    </row>
    <row r="174" spans="2:65" s="9" customFormat="1" ht="29.9" customHeight="1">
      <c r="B174" s="126"/>
      <c r="C174" s="127"/>
      <c r="D174" s="136" t="s">
        <v>118</v>
      </c>
      <c r="E174" s="136"/>
      <c r="F174" s="136"/>
      <c r="G174" s="136"/>
      <c r="H174" s="136"/>
      <c r="I174" s="136"/>
      <c r="J174" s="136"/>
      <c r="K174" s="136"/>
      <c r="L174" s="136"/>
      <c r="M174" s="136"/>
      <c r="N174" s="195">
        <f>BK174</f>
        <v>0</v>
      </c>
      <c r="O174" s="196"/>
      <c r="P174" s="196"/>
      <c r="Q174" s="196"/>
      <c r="R174" s="129"/>
      <c r="T174" s="130"/>
      <c r="U174" s="127"/>
      <c r="V174" s="127"/>
      <c r="W174" s="131">
        <f>SUM(W175:W178)</f>
        <v>19.9304305</v>
      </c>
      <c r="X174" s="127"/>
      <c r="Y174" s="131">
        <f>SUM(Y175:Y178)</f>
        <v>0.18631519999999999</v>
      </c>
      <c r="Z174" s="127"/>
      <c r="AA174" s="132">
        <f>SUM(AA175:AA178)</f>
        <v>0</v>
      </c>
      <c r="AR174" s="133" t="s">
        <v>145</v>
      </c>
      <c r="AT174" s="134" t="s">
        <v>72</v>
      </c>
      <c r="AU174" s="134" t="s">
        <v>81</v>
      </c>
      <c r="AY174" s="133" t="s">
        <v>139</v>
      </c>
      <c r="BK174" s="135">
        <f>SUM(BK175:BK178)</f>
        <v>0</v>
      </c>
    </row>
    <row r="175" spans="2:65" s="1" customFormat="1" ht="34.25" customHeight="1">
      <c r="B175" s="137"/>
      <c r="C175" s="138" t="s">
        <v>314</v>
      </c>
      <c r="D175" s="138" t="s">
        <v>140</v>
      </c>
      <c r="E175" s="139" t="s">
        <v>315</v>
      </c>
      <c r="F175" s="197" t="s">
        <v>316</v>
      </c>
      <c r="G175" s="197"/>
      <c r="H175" s="197"/>
      <c r="I175" s="197"/>
      <c r="J175" s="140" t="s">
        <v>198</v>
      </c>
      <c r="K175" s="141">
        <v>14.85</v>
      </c>
      <c r="L175" s="192"/>
      <c r="M175" s="192"/>
      <c r="N175" s="192">
        <f>ROUND(L175*K175,2)</f>
        <v>0</v>
      </c>
      <c r="O175" s="192"/>
      <c r="P175" s="192"/>
      <c r="Q175" s="192"/>
      <c r="R175" s="142"/>
      <c r="T175" s="143" t="s">
        <v>5</v>
      </c>
      <c r="U175" s="40" t="s">
        <v>40</v>
      </c>
      <c r="V175" s="144">
        <v>0.67693000000000003</v>
      </c>
      <c r="W175" s="144">
        <f>V175*K175</f>
        <v>10.052410500000001</v>
      </c>
      <c r="X175" s="144">
        <v>1.0460000000000001E-2</v>
      </c>
      <c r="Y175" s="144">
        <f>X175*K175</f>
        <v>0.155331</v>
      </c>
      <c r="Z175" s="144">
        <v>0</v>
      </c>
      <c r="AA175" s="145">
        <f>Z175*K175</f>
        <v>0</v>
      </c>
      <c r="AR175" s="18" t="s">
        <v>204</v>
      </c>
      <c r="AT175" s="18" t="s">
        <v>140</v>
      </c>
      <c r="AU175" s="18" t="s">
        <v>145</v>
      </c>
      <c r="AY175" s="18" t="s">
        <v>139</v>
      </c>
      <c r="BE175" s="146">
        <f>IF(U175="základná",N175,0)</f>
        <v>0</v>
      </c>
      <c r="BF175" s="146">
        <f>IF(U175="znížená",N175,0)</f>
        <v>0</v>
      </c>
      <c r="BG175" s="146">
        <f>IF(U175="zákl. prenesená",N175,0)</f>
        <v>0</v>
      </c>
      <c r="BH175" s="146">
        <f>IF(U175="zníž. prenesená",N175,0)</f>
        <v>0</v>
      </c>
      <c r="BI175" s="146">
        <f>IF(U175="nulová",N175,0)</f>
        <v>0</v>
      </c>
      <c r="BJ175" s="18" t="s">
        <v>145</v>
      </c>
      <c r="BK175" s="146">
        <f>ROUND(L175*K175,2)</f>
        <v>0</v>
      </c>
      <c r="BL175" s="18" t="s">
        <v>204</v>
      </c>
      <c r="BM175" s="18" t="s">
        <v>317</v>
      </c>
    </row>
    <row r="176" spans="2:65" s="1" customFormat="1" ht="34.25" customHeight="1">
      <c r="B176" s="137"/>
      <c r="C176" s="138" t="s">
        <v>318</v>
      </c>
      <c r="D176" s="138" t="s">
        <v>140</v>
      </c>
      <c r="E176" s="139" t="s">
        <v>319</v>
      </c>
      <c r="F176" s="197" t="s">
        <v>320</v>
      </c>
      <c r="G176" s="197"/>
      <c r="H176" s="197"/>
      <c r="I176" s="197"/>
      <c r="J176" s="140" t="s">
        <v>185</v>
      </c>
      <c r="K176" s="141">
        <v>6.54</v>
      </c>
      <c r="L176" s="192"/>
      <c r="M176" s="192"/>
      <c r="N176" s="192">
        <f>ROUND(L176*K176,2)</f>
        <v>0</v>
      </c>
      <c r="O176" s="192"/>
      <c r="P176" s="192"/>
      <c r="Q176" s="192"/>
      <c r="R176" s="142"/>
      <c r="T176" s="143" t="s">
        <v>5</v>
      </c>
      <c r="U176" s="40" t="s">
        <v>40</v>
      </c>
      <c r="V176" s="144">
        <v>0.90600000000000003</v>
      </c>
      <c r="W176" s="144">
        <f>V176*K176</f>
        <v>5.9252400000000005</v>
      </c>
      <c r="X176" s="144">
        <v>2.47E-3</v>
      </c>
      <c r="Y176" s="144">
        <f>X176*K176</f>
        <v>1.6153799999999999E-2</v>
      </c>
      <c r="Z176" s="144">
        <v>0</v>
      </c>
      <c r="AA176" s="145">
        <f>Z176*K176</f>
        <v>0</v>
      </c>
      <c r="AR176" s="18" t="s">
        <v>204</v>
      </c>
      <c r="AT176" s="18" t="s">
        <v>140</v>
      </c>
      <c r="AU176" s="18" t="s">
        <v>145</v>
      </c>
      <c r="AY176" s="18" t="s">
        <v>139</v>
      </c>
      <c r="BE176" s="146">
        <f>IF(U176="základná",N176,0)</f>
        <v>0</v>
      </c>
      <c r="BF176" s="146">
        <f>IF(U176="znížená",N176,0)</f>
        <v>0</v>
      </c>
      <c r="BG176" s="146">
        <f>IF(U176="zákl. prenesená",N176,0)</f>
        <v>0</v>
      </c>
      <c r="BH176" s="146">
        <f>IF(U176="zníž. prenesená",N176,0)</f>
        <v>0</v>
      </c>
      <c r="BI176" s="146">
        <f>IF(U176="nulová",N176,0)</f>
        <v>0</v>
      </c>
      <c r="BJ176" s="18" t="s">
        <v>145</v>
      </c>
      <c r="BK176" s="146">
        <f>ROUND(L176*K176,2)</f>
        <v>0</v>
      </c>
      <c r="BL176" s="18" t="s">
        <v>204</v>
      </c>
      <c r="BM176" s="18" t="s">
        <v>321</v>
      </c>
    </row>
    <row r="177" spans="2:65" s="1" customFormat="1" ht="34.25" customHeight="1">
      <c r="B177" s="137"/>
      <c r="C177" s="138" t="s">
        <v>322</v>
      </c>
      <c r="D177" s="138" t="s">
        <v>140</v>
      </c>
      <c r="E177" s="139" t="s">
        <v>323</v>
      </c>
      <c r="F177" s="197" t="s">
        <v>324</v>
      </c>
      <c r="G177" s="197"/>
      <c r="H177" s="197"/>
      <c r="I177" s="197"/>
      <c r="J177" s="140" t="s">
        <v>185</v>
      </c>
      <c r="K177" s="141">
        <v>5.98</v>
      </c>
      <c r="L177" s="192"/>
      <c r="M177" s="192"/>
      <c r="N177" s="192">
        <f>ROUND(L177*K177,2)</f>
        <v>0</v>
      </c>
      <c r="O177" s="192"/>
      <c r="P177" s="192"/>
      <c r="Q177" s="192"/>
      <c r="R177" s="142"/>
      <c r="T177" s="143" t="s">
        <v>5</v>
      </c>
      <c r="U177" s="40" t="s">
        <v>40</v>
      </c>
      <c r="V177" s="144">
        <v>0.66100000000000003</v>
      </c>
      <c r="W177" s="144">
        <f>V177*K177</f>
        <v>3.9527800000000006</v>
      </c>
      <c r="X177" s="144">
        <v>2.48E-3</v>
      </c>
      <c r="Y177" s="144">
        <f>X177*K177</f>
        <v>1.4830400000000001E-2</v>
      </c>
      <c r="Z177" s="144">
        <v>0</v>
      </c>
      <c r="AA177" s="145">
        <f>Z177*K177</f>
        <v>0</v>
      </c>
      <c r="AR177" s="18" t="s">
        <v>204</v>
      </c>
      <c r="AT177" s="18" t="s">
        <v>140</v>
      </c>
      <c r="AU177" s="18" t="s">
        <v>145</v>
      </c>
      <c r="AY177" s="18" t="s">
        <v>139</v>
      </c>
      <c r="BE177" s="146">
        <f>IF(U177="základná",N177,0)</f>
        <v>0</v>
      </c>
      <c r="BF177" s="146">
        <f>IF(U177="znížená",N177,0)</f>
        <v>0</v>
      </c>
      <c r="BG177" s="146">
        <f>IF(U177="zákl. prenesená",N177,0)</f>
        <v>0</v>
      </c>
      <c r="BH177" s="146">
        <f>IF(U177="zníž. prenesená",N177,0)</f>
        <v>0</v>
      </c>
      <c r="BI177" s="146">
        <f>IF(U177="nulová",N177,0)</f>
        <v>0</v>
      </c>
      <c r="BJ177" s="18" t="s">
        <v>145</v>
      </c>
      <c r="BK177" s="146">
        <f>ROUND(L177*K177,2)</f>
        <v>0</v>
      </c>
      <c r="BL177" s="18" t="s">
        <v>204</v>
      </c>
      <c r="BM177" s="18" t="s">
        <v>325</v>
      </c>
    </row>
    <row r="178" spans="2:65" s="1" customFormat="1" ht="34.25" customHeight="1">
      <c r="B178" s="137"/>
      <c r="C178" s="138" t="s">
        <v>326</v>
      </c>
      <c r="D178" s="138" t="s">
        <v>140</v>
      </c>
      <c r="E178" s="139" t="s">
        <v>327</v>
      </c>
      <c r="F178" s="197" t="s">
        <v>328</v>
      </c>
      <c r="G178" s="197"/>
      <c r="H178" s="197"/>
      <c r="I178" s="197"/>
      <c r="J178" s="140" t="s">
        <v>312</v>
      </c>
      <c r="K178" s="141">
        <v>8.93</v>
      </c>
      <c r="L178" s="192"/>
      <c r="M178" s="192"/>
      <c r="N178" s="192">
        <f>ROUND(L178*K178,2)</f>
        <v>0</v>
      </c>
      <c r="O178" s="192"/>
      <c r="P178" s="192"/>
      <c r="Q178" s="192"/>
      <c r="R178" s="142"/>
      <c r="T178" s="143" t="s">
        <v>5</v>
      </c>
      <c r="U178" s="40" t="s">
        <v>40</v>
      </c>
      <c r="V178" s="144">
        <v>0</v>
      </c>
      <c r="W178" s="144">
        <f>V178*K178</f>
        <v>0</v>
      </c>
      <c r="X178" s="144">
        <v>0</v>
      </c>
      <c r="Y178" s="144">
        <f>X178*K178</f>
        <v>0</v>
      </c>
      <c r="Z178" s="144">
        <v>0</v>
      </c>
      <c r="AA178" s="145">
        <f>Z178*K178</f>
        <v>0</v>
      </c>
      <c r="AR178" s="18" t="s">
        <v>204</v>
      </c>
      <c r="AT178" s="18" t="s">
        <v>140</v>
      </c>
      <c r="AU178" s="18" t="s">
        <v>145</v>
      </c>
      <c r="AY178" s="18" t="s">
        <v>139</v>
      </c>
      <c r="BE178" s="146">
        <f>IF(U178="základná",N178,0)</f>
        <v>0</v>
      </c>
      <c r="BF178" s="146">
        <f>IF(U178="znížená",N178,0)</f>
        <v>0</v>
      </c>
      <c r="BG178" s="146">
        <f>IF(U178="zákl. prenesená",N178,0)</f>
        <v>0</v>
      </c>
      <c r="BH178" s="146">
        <f>IF(U178="zníž. prenesená",N178,0)</f>
        <v>0</v>
      </c>
      <c r="BI178" s="146">
        <f>IF(U178="nulová",N178,0)</f>
        <v>0</v>
      </c>
      <c r="BJ178" s="18" t="s">
        <v>145</v>
      </c>
      <c r="BK178" s="146">
        <f>ROUND(L178*K178,2)</f>
        <v>0</v>
      </c>
      <c r="BL178" s="18" t="s">
        <v>204</v>
      </c>
      <c r="BM178" s="18" t="s">
        <v>329</v>
      </c>
    </row>
    <row r="179" spans="2:65" s="9" customFormat="1" ht="29.9" customHeight="1">
      <c r="B179" s="126"/>
      <c r="C179" s="127"/>
      <c r="D179" s="136" t="s">
        <v>119</v>
      </c>
      <c r="E179" s="136"/>
      <c r="F179" s="136"/>
      <c r="G179" s="136"/>
      <c r="H179" s="136"/>
      <c r="I179" s="136"/>
      <c r="J179" s="136"/>
      <c r="K179" s="136"/>
      <c r="L179" s="136"/>
      <c r="M179" s="136"/>
      <c r="N179" s="195">
        <f>BK179</f>
        <v>0</v>
      </c>
      <c r="O179" s="196"/>
      <c r="P179" s="196"/>
      <c r="Q179" s="196"/>
      <c r="R179" s="129"/>
      <c r="T179" s="130"/>
      <c r="U179" s="127"/>
      <c r="V179" s="127"/>
      <c r="W179" s="131">
        <f>SUM(W180:W184)</f>
        <v>382.18074580000001</v>
      </c>
      <c r="X179" s="127"/>
      <c r="Y179" s="131">
        <f>SUM(Y180:Y184)</f>
        <v>41.386397179686</v>
      </c>
      <c r="Z179" s="127"/>
      <c r="AA179" s="132">
        <f>SUM(AA180:AA184)</f>
        <v>0</v>
      </c>
      <c r="AR179" s="133" t="s">
        <v>145</v>
      </c>
      <c r="AT179" s="134" t="s">
        <v>72</v>
      </c>
      <c r="AU179" s="134" t="s">
        <v>81</v>
      </c>
      <c r="AY179" s="133" t="s">
        <v>139</v>
      </c>
      <c r="BK179" s="135">
        <f>SUM(BK180:BK184)</f>
        <v>0</v>
      </c>
    </row>
    <row r="180" spans="2:65" s="1" customFormat="1" ht="22.75" customHeight="1">
      <c r="B180" s="137"/>
      <c r="C180" s="138" t="s">
        <v>330</v>
      </c>
      <c r="D180" s="138" t="s">
        <v>140</v>
      </c>
      <c r="E180" s="139" t="s">
        <v>331</v>
      </c>
      <c r="F180" s="197" t="s">
        <v>332</v>
      </c>
      <c r="G180" s="197"/>
      <c r="H180" s="197"/>
      <c r="I180" s="197"/>
      <c r="J180" s="140" t="s">
        <v>198</v>
      </c>
      <c r="K180" s="141">
        <v>39.68</v>
      </c>
      <c r="L180" s="192"/>
      <c r="M180" s="192"/>
      <c r="N180" s="192">
        <f>ROUND(L180*K180,2)</f>
        <v>0</v>
      </c>
      <c r="O180" s="192"/>
      <c r="P180" s="192"/>
      <c r="Q180" s="192"/>
      <c r="R180" s="142"/>
      <c r="T180" s="143" t="s">
        <v>5</v>
      </c>
      <c r="U180" s="40" t="s">
        <v>40</v>
      </c>
      <c r="V180" s="144">
        <v>0.70359000000000005</v>
      </c>
      <c r="W180" s="144">
        <f>V180*K180</f>
        <v>27.918451200000003</v>
      </c>
      <c r="X180" s="144">
        <v>1.3015999999999999E-4</v>
      </c>
      <c r="Y180" s="144">
        <f>X180*K180</f>
        <v>5.1647487999999997E-3</v>
      </c>
      <c r="Z180" s="144">
        <v>0</v>
      </c>
      <c r="AA180" s="145">
        <f>Z180*K180</f>
        <v>0</v>
      </c>
      <c r="AR180" s="18" t="s">
        <v>204</v>
      </c>
      <c r="AT180" s="18" t="s">
        <v>140</v>
      </c>
      <c r="AU180" s="18" t="s">
        <v>145</v>
      </c>
      <c r="AY180" s="18" t="s">
        <v>139</v>
      </c>
      <c r="BE180" s="146">
        <f>IF(U180="základná",N180,0)</f>
        <v>0</v>
      </c>
      <c r="BF180" s="146">
        <f>IF(U180="znížená",N180,0)</f>
        <v>0</v>
      </c>
      <c r="BG180" s="146">
        <f>IF(U180="zákl. prenesená",N180,0)</f>
        <v>0</v>
      </c>
      <c r="BH180" s="146">
        <f>IF(U180="zníž. prenesená",N180,0)</f>
        <v>0</v>
      </c>
      <c r="BI180" s="146">
        <f>IF(U180="nulová",N180,0)</f>
        <v>0</v>
      </c>
      <c r="BJ180" s="18" t="s">
        <v>145</v>
      </c>
      <c r="BK180" s="146">
        <f>ROUND(L180*K180,2)</f>
        <v>0</v>
      </c>
      <c r="BL180" s="18" t="s">
        <v>204</v>
      </c>
      <c r="BM180" s="18" t="s">
        <v>333</v>
      </c>
    </row>
    <row r="181" spans="2:65" s="1" customFormat="1" ht="14.4" customHeight="1">
      <c r="B181" s="137"/>
      <c r="C181" s="147" t="s">
        <v>334</v>
      </c>
      <c r="D181" s="147" t="s">
        <v>232</v>
      </c>
      <c r="E181" s="148" t="s">
        <v>335</v>
      </c>
      <c r="F181" s="198" t="s">
        <v>336</v>
      </c>
      <c r="G181" s="198"/>
      <c r="H181" s="198"/>
      <c r="I181" s="198"/>
      <c r="J181" s="149" t="s">
        <v>198</v>
      </c>
      <c r="K181" s="150">
        <v>40.47</v>
      </c>
      <c r="L181" s="191"/>
      <c r="M181" s="191"/>
      <c r="N181" s="191">
        <f>ROUND(L181*K181,2)</f>
        <v>0</v>
      </c>
      <c r="O181" s="192"/>
      <c r="P181" s="192"/>
      <c r="Q181" s="192"/>
      <c r="R181" s="142"/>
      <c r="T181" s="143" t="s">
        <v>5</v>
      </c>
      <c r="U181" s="40" t="s">
        <v>40</v>
      </c>
      <c r="V181" s="144">
        <v>0</v>
      </c>
      <c r="W181" s="144">
        <f>V181*K181</f>
        <v>0</v>
      </c>
      <c r="X181" s="144">
        <v>1</v>
      </c>
      <c r="Y181" s="144">
        <f>X181*K181</f>
        <v>40.47</v>
      </c>
      <c r="Z181" s="144">
        <v>0</v>
      </c>
      <c r="AA181" s="145">
        <f>Z181*K181</f>
        <v>0</v>
      </c>
      <c r="AR181" s="18" t="s">
        <v>269</v>
      </c>
      <c r="AT181" s="18" t="s">
        <v>232</v>
      </c>
      <c r="AU181" s="18" t="s">
        <v>145</v>
      </c>
      <c r="AY181" s="18" t="s">
        <v>139</v>
      </c>
      <c r="BE181" s="146">
        <f>IF(U181="základná",N181,0)</f>
        <v>0</v>
      </c>
      <c r="BF181" s="146">
        <f>IF(U181="znížená",N181,0)</f>
        <v>0</v>
      </c>
      <c r="BG181" s="146">
        <f>IF(U181="zákl. prenesená",N181,0)</f>
        <v>0</v>
      </c>
      <c r="BH181" s="146">
        <f>IF(U181="zníž. prenesená",N181,0)</f>
        <v>0</v>
      </c>
      <c r="BI181" s="146">
        <f>IF(U181="nulová",N181,0)</f>
        <v>0</v>
      </c>
      <c r="BJ181" s="18" t="s">
        <v>145</v>
      </c>
      <c r="BK181" s="146">
        <f>ROUND(L181*K181,2)</f>
        <v>0</v>
      </c>
      <c r="BL181" s="18" t="s">
        <v>204</v>
      </c>
      <c r="BM181" s="18" t="s">
        <v>337</v>
      </c>
    </row>
    <row r="182" spans="2:65" s="1" customFormat="1" ht="34.25" customHeight="1">
      <c r="B182" s="137"/>
      <c r="C182" s="138" t="s">
        <v>338</v>
      </c>
      <c r="D182" s="138" t="s">
        <v>140</v>
      </c>
      <c r="E182" s="139" t="s">
        <v>339</v>
      </c>
      <c r="F182" s="197" t="s">
        <v>340</v>
      </c>
      <c r="G182" s="197"/>
      <c r="H182" s="197"/>
      <c r="I182" s="197"/>
      <c r="J182" s="140" t="s">
        <v>341</v>
      </c>
      <c r="K182" s="141">
        <v>840.46</v>
      </c>
      <c r="L182" s="192"/>
      <c r="M182" s="192"/>
      <c r="N182" s="192">
        <f>ROUND(L182*K182,2)</f>
        <v>0</v>
      </c>
      <c r="O182" s="192"/>
      <c r="P182" s="192"/>
      <c r="Q182" s="192"/>
      <c r="R182" s="142"/>
      <c r="T182" s="143" t="s">
        <v>5</v>
      </c>
      <c r="U182" s="40" t="s">
        <v>40</v>
      </c>
      <c r="V182" s="144">
        <v>0.42151</v>
      </c>
      <c r="W182" s="144">
        <f>V182*K182</f>
        <v>354.26229460000002</v>
      </c>
      <c r="X182" s="144">
        <v>8.4754100000000002E-5</v>
      </c>
      <c r="Y182" s="144">
        <f>X182*K182</f>
        <v>7.1232430886000009E-2</v>
      </c>
      <c r="Z182" s="144">
        <v>0</v>
      </c>
      <c r="AA182" s="145">
        <f>Z182*K182</f>
        <v>0</v>
      </c>
      <c r="AR182" s="18" t="s">
        <v>204</v>
      </c>
      <c r="AT182" s="18" t="s">
        <v>140</v>
      </c>
      <c r="AU182" s="18" t="s">
        <v>145</v>
      </c>
      <c r="AY182" s="18" t="s">
        <v>139</v>
      </c>
      <c r="BE182" s="146">
        <f>IF(U182="základná",N182,0)</f>
        <v>0</v>
      </c>
      <c r="BF182" s="146">
        <f>IF(U182="znížená",N182,0)</f>
        <v>0</v>
      </c>
      <c r="BG182" s="146">
        <f>IF(U182="zákl. prenesená",N182,0)</f>
        <v>0</v>
      </c>
      <c r="BH182" s="146">
        <f>IF(U182="zníž. prenesená",N182,0)</f>
        <v>0</v>
      </c>
      <c r="BI182" s="146">
        <f>IF(U182="nulová",N182,0)</f>
        <v>0</v>
      </c>
      <c r="BJ182" s="18" t="s">
        <v>145</v>
      </c>
      <c r="BK182" s="146">
        <f>ROUND(L182*K182,2)</f>
        <v>0</v>
      </c>
      <c r="BL182" s="18" t="s">
        <v>204</v>
      </c>
      <c r="BM182" s="18" t="s">
        <v>342</v>
      </c>
    </row>
    <row r="183" spans="2:65" s="1" customFormat="1" ht="22.75" customHeight="1">
      <c r="B183" s="137"/>
      <c r="C183" s="147" t="s">
        <v>343</v>
      </c>
      <c r="D183" s="147" t="s">
        <v>232</v>
      </c>
      <c r="E183" s="148" t="s">
        <v>344</v>
      </c>
      <c r="F183" s="198" t="s">
        <v>345</v>
      </c>
      <c r="G183" s="198"/>
      <c r="H183" s="198"/>
      <c r="I183" s="198"/>
      <c r="J183" s="149" t="s">
        <v>176</v>
      </c>
      <c r="K183" s="150">
        <v>0.84</v>
      </c>
      <c r="L183" s="191"/>
      <c r="M183" s="191"/>
      <c r="N183" s="191">
        <f>ROUND(L183*K183,2)</f>
        <v>0</v>
      </c>
      <c r="O183" s="192"/>
      <c r="P183" s="192"/>
      <c r="Q183" s="192"/>
      <c r="R183" s="142"/>
      <c r="T183" s="143" t="s">
        <v>5</v>
      </c>
      <c r="U183" s="40" t="s">
        <v>40</v>
      </c>
      <c r="V183" s="144">
        <v>0</v>
      </c>
      <c r="W183" s="144">
        <f>V183*K183</f>
        <v>0</v>
      </c>
      <c r="X183" s="144">
        <v>1</v>
      </c>
      <c r="Y183" s="144">
        <f>X183*K183</f>
        <v>0.84</v>
      </c>
      <c r="Z183" s="144">
        <v>0</v>
      </c>
      <c r="AA183" s="145">
        <f>Z183*K183</f>
        <v>0</v>
      </c>
      <c r="AR183" s="18" t="s">
        <v>269</v>
      </c>
      <c r="AT183" s="18" t="s">
        <v>232</v>
      </c>
      <c r="AU183" s="18" t="s">
        <v>145</v>
      </c>
      <c r="AY183" s="18" t="s">
        <v>139</v>
      </c>
      <c r="BE183" s="146">
        <f>IF(U183="základná",N183,0)</f>
        <v>0</v>
      </c>
      <c r="BF183" s="146">
        <f>IF(U183="znížená",N183,0)</f>
        <v>0</v>
      </c>
      <c r="BG183" s="146">
        <f>IF(U183="zákl. prenesená",N183,0)</f>
        <v>0</v>
      </c>
      <c r="BH183" s="146">
        <f>IF(U183="zníž. prenesená",N183,0)</f>
        <v>0</v>
      </c>
      <c r="BI183" s="146">
        <f>IF(U183="nulová",N183,0)</f>
        <v>0</v>
      </c>
      <c r="BJ183" s="18" t="s">
        <v>145</v>
      </c>
      <c r="BK183" s="146">
        <f>ROUND(L183*K183,2)</f>
        <v>0</v>
      </c>
      <c r="BL183" s="18" t="s">
        <v>204</v>
      </c>
      <c r="BM183" s="18" t="s">
        <v>346</v>
      </c>
    </row>
    <row r="184" spans="2:65" s="1" customFormat="1" ht="34.25" customHeight="1">
      <c r="B184" s="137"/>
      <c r="C184" s="138" t="s">
        <v>347</v>
      </c>
      <c r="D184" s="138" t="s">
        <v>140</v>
      </c>
      <c r="E184" s="139" t="s">
        <v>348</v>
      </c>
      <c r="F184" s="197" t="s">
        <v>349</v>
      </c>
      <c r="G184" s="197"/>
      <c r="H184" s="197"/>
      <c r="I184" s="197"/>
      <c r="J184" s="140" t="s">
        <v>312</v>
      </c>
      <c r="K184" s="141">
        <v>81.63</v>
      </c>
      <c r="L184" s="192"/>
      <c r="M184" s="192"/>
      <c r="N184" s="192">
        <f>ROUND(L184*K184,2)</f>
        <v>0</v>
      </c>
      <c r="O184" s="192"/>
      <c r="P184" s="192"/>
      <c r="Q184" s="192"/>
      <c r="R184" s="142"/>
      <c r="T184" s="143" t="s">
        <v>5</v>
      </c>
      <c r="U184" s="40" t="s">
        <v>40</v>
      </c>
      <c r="V184" s="144">
        <v>0</v>
      </c>
      <c r="W184" s="144">
        <f>V184*K184</f>
        <v>0</v>
      </c>
      <c r="X184" s="144">
        <v>0</v>
      </c>
      <c r="Y184" s="144">
        <f>X184*K184</f>
        <v>0</v>
      </c>
      <c r="Z184" s="144">
        <v>0</v>
      </c>
      <c r="AA184" s="145">
        <f>Z184*K184</f>
        <v>0</v>
      </c>
      <c r="AR184" s="18" t="s">
        <v>204</v>
      </c>
      <c r="AT184" s="18" t="s">
        <v>140</v>
      </c>
      <c r="AU184" s="18" t="s">
        <v>145</v>
      </c>
      <c r="AY184" s="18" t="s">
        <v>139</v>
      </c>
      <c r="BE184" s="146">
        <f>IF(U184="základná",N184,0)</f>
        <v>0</v>
      </c>
      <c r="BF184" s="146">
        <f>IF(U184="znížená",N184,0)</f>
        <v>0</v>
      </c>
      <c r="BG184" s="146">
        <f>IF(U184="zákl. prenesená",N184,0)</f>
        <v>0</v>
      </c>
      <c r="BH184" s="146">
        <f>IF(U184="zníž. prenesená",N184,0)</f>
        <v>0</v>
      </c>
      <c r="BI184" s="146">
        <f>IF(U184="nulová",N184,0)</f>
        <v>0</v>
      </c>
      <c r="BJ184" s="18" t="s">
        <v>145</v>
      </c>
      <c r="BK184" s="146">
        <f>ROUND(L184*K184,2)</f>
        <v>0</v>
      </c>
      <c r="BL184" s="18" t="s">
        <v>204</v>
      </c>
      <c r="BM184" s="18" t="s">
        <v>350</v>
      </c>
    </row>
    <row r="185" spans="2:65" s="9" customFormat="1" ht="29.9" customHeight="1">
      <c r="B185" s="126"/>
      <c r="C185" s="127"/>
      <c r="D185" s="136" t="s">
        <v>120</v>
      </c>
      <c r="E185" s="136"/>
      <c r="F185" s="136"/>
      <c r="G185" s="136"/>
      <c r="H185" s="136"/>
      <c r="I185" s="136"/>
      <c r="J185" s="136"/>
      <c r="K185" s="136"/>
      <c r="L185" s="136"/>
      <c r="M185" s="136"/>
      <c r="N185" s="195">
        <f>BK185</f>
        <v>0</v>
      </c>
      <c r="O185" s="196"/>
      <c r="P185" s="196"/>
      <c r="Q185" s="196"/>
      <c r="R185" s="129"/>
      <c r="T185" s="130"/>
      <c r="U185" s="127"/>
      <c r="V185" s="127"/>
      <c r="W185" s="131">
        <f>W186</f>
        <v>0</v>
      </c>
      <c r="X185" s="127"/>
      <c r="Y185" s="131">
        <f>Y186</f>
        <v>0</v>
      </c>
      <c r="Z185" s="127"/>
      <c r="AA185" s="132">
        <f>AA186</f>
        <v>0</v>
      </c>
      <c r="AR185" s="133" t="s">
        <v>145</v>
      </c>
      <c r="AT185" s="134" t="s">
        <v>72</v>
      </c>
      <c r="AU185" s="134" t="s">
        <v>81</v>
      </c>
      <c r="AY185" s="133" t="s">
        <v>139</v>
      </c>
      <c r="BK185" s="135">
        <f>BK186</f>
        <v>0</v>
      </c>
    </row>
    <row r="186" spans="2:65" s="1" customFormat="1" ht="22.75" customHeight="1">
      <c r="B186" s="137"/>
      <c r="C186" s="138" t="s">
        <v>351</v>
      </c>
      <c r="D186" s="138" t="s">
        <v>140</v>
      </c>
      <c r="E186" s="139" t="s">
        <v>352</v>
      </c>
      <c r="F186" s="197" t="s">
        <v>353</v>
      </c>
      <c r="G186" s="197"/>
      <c r="H186" s="197"/>
      <c r="I186" s="197"/>
      <c r="J186" s="140" t="s">
        <v>341</v>
      </c>
      <c r="K186" s="141">
        <v>840.46</v>
      </c>
      <c r="L186" s="192"/>
      <c r="M186" s="192"/>
      <c r="N186" s="192">
        <f>ROUND(L186*K186,2)</f>
        <v>0</v>
      </c>
      <c r="O186" s="192"/>
      <c r="P186" s="192"/>
      <c r="Q186" s="192"/>
      <c r="R186" s="142"/>
      <c r="T186" s="143" t="s">
        <v>5</v>
      </c>
      <c r="U186" s="40" t="s">
        <v>40</v>
      </c>
      <c r="V186" s="144">
        <v>0</v>
      </c>
      <c r="W186" s="144">
        <f>V186*K186</f>
        <v>0</v>
      </c>
      <c r="X186" s="144">
        <v>0</v>
      </c>
      <c r="Y186" s="144">
        <f>X186*K186</f>
        <v>0</v>
      </c>
      <c r="Z186" s="144">
        <v>0</v>
      </c>
      <c r="AA186" s="145">
        <f>Z186*K186</f>
        <v>0</v>
      </c>
      <c r="AR186" s="18" t="s">
        <v>204</v>
      </c>
      <c r="AT186" s="18" t="s">
        <v>140</v>
      </c>
      <c r="AU186" s="18" t="s">
        <v>145</v>
      </c>
      <c r="AY186" s="18" t="s">
        <v>139</v>
      </c>
      <c r="BE186" s="146">
        <f>IF(U186="základná",N186,0)</f>
        <v>0</v>
      </c>
      <c r="BF186" s="146">
        <f>IF(U186="znížená",N186,0)</f>
        <v>0</v>
      </c>
      <c r="BG186" s="146">
        <f>IF(U186="zákl. prenesená",N186,0)</f>
        <v>0</v>
      </c>
      <c r="BH186" s="146">
        <f>IF(U186="zníž. prenesená",N186,0)</f>
        <v>0</v>
      </c>
      <c r="BI186" s="146">
        <f>IF(U186="nulová",N186,0)</f>
        <v>0</v>
      </c>
      <c r="BJ186" s="18" t="s">
        <v>145</v>
      </c>
      <c r="BK186" s="146">
        <f>ROUND(L186*K186,2)</f>
        <v>0</v>
      </c>
      <c r="BL186" s="18" t="s">
        <v>204</v>
      </c>
      <c r="BM186" s="18" t="s">
        <v>354</v>
      </c>
    </row>
    <row r="187" spans="2:65" s="9" customFormat="1" ht="37.4" customHeight="1">
      <c r="B187" s="126"/>
      <c r="C187" s="127"/>
      <c r="D187" s="128" t="s">
        <v>121</v>
      </c>
      <c r="E187" s="128"/>
      <c r="F187" s="128"/>
      <c r="G187" s="128"/>
      <c r="H187" s="128"/>
      <c r="I187" s="128"/>
      <c r="J187" s="128"/>
      <c r="K187" s="128"/>
      <c r="L187" s="128"/>
      <c r="M187" s="128"/>
      <c r="N187" s="199">
        <f>BK187</f>
        <v>0</v>
      </c>
      <c r="O187" s="200"/>
      <c r="P187" s="200"/>
      <c r="Q187" s="200"/>
      <c r="R187" s="129"/>
      <c r="T187" s="130"/>
      <c r="U187" s="127"/>
      <c r="V187" s="127"/>
      <c r="W187" s="131">
        <f>W188+W200</f>
        <v>4.55816</v>
      </c>
      <c r="X187" s="127"/>
      <c r="Y187" s="131">
        <f>Y188+Y200</f>
        <v>0.13</v>
      </c>
      <c r="Z187" s="127"/>
      <c r="AA187" s="132">
        <f>AA188+AA200</f>
        <v>0</v>
      </c>
      <c r="AR187" s="133" t="s">
        <v>150</v>
      </c>
      <c r="AT187" s="134" t="s">
        <v>72</v>
      </c>
      <c r="AU187" s="134" t="s">
        <v>73</v>
      </c>
      <c r="AY187" s="133" t="s">
        <v>139</v>
      </c>
      <c r="BK187" s="135">
        <f>BK188+BK200</f>
        <v>0</v>
      </c>
    </row>
    <row r="188" spans="2:65" s="9" customFormat="1" ht="19.899999999999999" customHeight="1">
      <c r="B188" s="126"/>
      <c r="C188" s="127"/>
      <c r="D188" s="136" t="s">
        <v>122</v>
      </c>
      <c r="E188" s="136"/>
      <c r="F188" s="136"/>
      <c r="G188" s="136"/>
      <c r="H188" s="136"/>
      <c r="I188" s="136"/>
      <c r="J188" s="136"/>
      <c r="K188" s="136"/>
      <c r="L188" s="136"/>
      <c r="M188" s="136"/>
      <c r="N188" s="193">
        <f>BK188</f>
        <v>0</v>
      </c>
      <c r="O188" s="194"/>
      <c r="P188" s="194"/>
      <c r="Q188" s="194"/>
      <c r="R188" s="129"/>
      <c r="T188" s="130"/>
      <c r="U188" s="127"/>
      <c r="V188" s="127"/>
      <c r="W188" s="131">
        <f>SUM(W189:W199)</f>
        <v>0</v>
      </c>
      <c r="X188" s="127"/>
      <c r="Y188" s="131">
        <f>SUM(Y189:Y199)</f>
        <v>0</v>
      </c>
      <c r="Z188" s="127"/>
      <c r="AA188" s="132">
        <f>SUM(AA189:AA199)</f>
        <v>0</v>
      </c>
      <c r="AR188" s="133" t="s">
        <v>150</v>
      </c>
      <c r="AT188" s="134" t="s">
        <v>72</v>
      </c>
      <c r="AU188" s="134" t="s">
        <v>81</v>
      </c>
      <c r="AY188" s="133" t="s">
        <v>139</v>
      </c>
      <c r="BK188" s="135">
        <f>SUM(BK189:BK199)</f>
        <v>0</v>
      </c>
    </row>
    <row r="189" spans="2:65" s="1" customFormat="1" ht="14.4" customHeight="1">
      <c r="B189" s="137"/>
      <c r="C189" s="138" t="s">
        <v>355</v>
      </c>
      <c r="D189" s="138" t="s">
        <v>140</v>
      </c>
      <c r="E189" s="139" t="s">
        <v>356</v>
      </c>
      <c r="F189" s="197" t="s">
        <v>357</v>
      </c>
      <c r="G189" s="197"/>
      <c r="H189" s="197"/>
      <c r="I189" s="197"/>
      <c r="J189" s="140" t="s">
        <v>267</v>
      </c>
      <c r="K189" s="141">
        <v>1</v>
      </c>
      <c r="L189" s="192"/>
      <c r="M189" s="192"/>
      <c r="N189" s="192">
        <f t="shared" ref="N189:N199" si="40">ROUND(L189*K189,2)</f>
        <v>0</v>
      </c>
      <c r="O189" s="192"/>
      <c r="P189" s="192"/>
      <c r="Q189" s="192"/>
      <c r="R189" s="142"/>
      <c r="T189" s="143" t="s">
        <v>5</v>
      </c>
      <c r="U189" s="40" t="s">
        <v>40</v>
      </c>
      <c r="V189" s="144">
        <v>0</v>
      </c>
      <c r="W189" s="144">
        <f t="shared" ref="W189:W199" si="41">V189*K189</f>
        <v>0</v>
      </c>
      <c r="X189" s="144">
        <v>0</v>
      </c>
      <c r="Y189" s="144">
        <f t="shared" ref="Y189:Y199" si="42">X189*K189</f>
        <v>0</v>
      </c>
      <c r="Z189" s="144">
        <v>0</v>
      </c>
      <c r="AA189" s="145">
        <f t="shared" ref="AA189:AA199" si="43">Z189*K189</f>
        <v>0</v>
      </c>
      <c r="AR189" s="18" t="s">
        <v>144</v>
      </c>
      <c r="AT189" s="18" t="s">
        <v>140</v>
      </c>
      <c r="AU189" s="18" t="s">
        <v>145</v>
      </c>
      <c r="AY189" s="18" t="s">
        <v>139</v>
      </c>
      <c r="BE189" s="146">
        <f t="shared" ref="BE189:BE199" si="44">IF(U189="základná",N189,0)</f>
        <v>0</v>
      </c>
      <c r="BF189" s="146">
        <f t="shared" ref="BF189:BF199" si="45">IF(U189="znížená",N189,0)</f>
        <v>0</v>
      </c>
      <c r="BG189" s="146">
        <f t="shared" ref="BG189:BG199" si="46">IF(U189="zákl. prenesená",N189,0)</f>
        <v>0</v>
      </c>
      <c r="BH189" s="146">
        <f t="shared" ref="BH189:BH199" si="47">IF(U189="zníž. prenesená",N189,0)</f>
        <v>0</v>
      </c>
      <c r="BI189" s="146">
        <f t="shared" ref="BI189:BI199" si="48">IF(U189="nulová",N189,0)</f>
        <v>0</v>
      </c>
      <c r="BJ189" s="18" t="s">
        <v>145</v>
      </c>
      <c r="BK189" s="146">
        <f t="shared" ref="BK189:BK199" si="49">ROUND(L189*K189,2)</f>
        <v>0</v>
      </c>
      <c r="BL189" s="18" t="s">
        <v>144</v>
      </c>
      <c r="BM189" s="18" t="s">
        <v>358</v>
      </c>
    </row>
    <row r="190" spans="2:65" s="1" customFormat="1" ht="14.4" customHeight="1">
      <c r="B190" s="137"/>
      <c r="C190" s="147" t="s">
        <v>359</v>
      </c>
      <c r="D190" s="147" t="s">
        <v>232</v>
      </c>
      <c r="E190" s="148" t="s">
        <v>360</v>
      </c>
      <c r="F190" s="198" t="s">
        <v>361</v>
      </c>
      <c r="G190" s="198"/>
      <c r="H190" s="198"/>
      <c r="I190" s="198"/>
      <c r="J190" s="149" t="s">
        <v>267</v>
      </c>
      <c r="K190" s="150">
        <v>1</v>
      </c>
      <c r="L190" s="191"/>
      <c r="M190" s="191"/>
      <c r="N190" s="191">
        <f t="shared" si="40"/>
        <v>0</v>
      </c>
      <c r="O190" s="192"/>
      <c r="P190" s="192"/>
      <c r="Q190" s="192"/>
      <c r="R190" s="142"/>
      <c r="T190" s="143" t="s">
        <v>5</v>
      </c>
      <c r="U190" s="40" t="s">
        <v>40</v>
      </c>
      <c r="V190" s="144">
        <v>0</v>
      </c>
      <c r="W190" s="144">
        <f t="shared" si="41"/>
        <v>0</v>
      </c>
      <c r="X190" s="144">
        <v>0</v>
      </c>
      <c r="Y190" s="144">
        <f t="shared" si="42"/>
        <v>0</v>
      </c>
      <c r="Z190" s="144">
        <v>0</v>
      </c>
      <c r="AA190" s="145">
        <f t="shared" si="43"/>
        <v>0</v>
      </c>
      <c r="AR190" s="18" t="s">
        <v>169</v>
      </c>
      <c r="AT190" s="18" t="s">
        <v>232</v>
      </c>
      <c r="AU190" s="18" t="s">
        <v>145</v>
      </c>
      <c r="AY190" s="18" t="s">
        <v>139</v>
      </c>
      <c r="BE190" s="146">
        <f t="shared" si="44"/>
        <v>0</v>
      </c>
      <c r="BF190" s="146">
        <f t="shared" si="45"/>
        <v>0</v>
      </c>
      <c r="BG190" s="146">
        <f t="shared" si="46"/>
        <v>0</v>
      </c>
      <c r="BH190" s="146">
        <f t="shared" si="47"/>
        <v>0</v>
      </c>
      <c r="BI190" s="146">
        <f t="shared" si="48"/>
        <v>0</v>
      </c>
      <c r="BJ190" s="18" t="s">
        <v>145</v>
      </c>
      <c r="BK190" s="146">
        <f t="shared" si="49"/>
        <v>0</v>
      </c>
      <c r="BL190" s="18" t="s">
        <v>144</v>
      </c>
      <c r="BM190" s="18" t="s">
        <v>362</v>
      </c>
    </row>
    <row r="191" spans="2:65" s="1" customFormat="1" ht="22.75" customHeight="1">
      <c r="B191" s="137"/>
      <c r="C191" s="138" t="s">
        <v>363</v>
      </c>
      <c r="D191" s="138" t="s">
        <v>140</v>
      </c>
      <c r="E191" s="139" t="s">
        <v>364</v>
      </c>
      <c r="F191" s="197" t="s">
        <v>365</v>
      </c>
      <c r="G191" s="197"/>
      <c r="H191" s="197"/>
      <c r="I191" s="197"/>
      <c r="J191" s="140" t="s">
        <v>267</v>
      </c>
      <c r="K191" s="141">
        <v>2</v>
      </c>
      <c r="L191" s="192"/>
      <c r="M191" s="192"/>
      <c r="N191" s="192">
        <f t="shared" si="40"/>
        <v>0</v>
      </c>
      <c r="O191" s="192"/>
      <c r="P191" s="192"/>
      <c r="Q191" s="192"/>
      <c r="R191" s="142"/>
      <c r="T191" s="143" t="s">
        <v>5</v>
      </c>
      <c r="U191" s="40" t="s">
        <v>40</v>
      </c>
      <c r="V191" s="144">
        <v>0</v>
      </c>
      <c r="W191" s="144">
        <f t="shared" si="41"/>
        <v>0</v>
      </c>
      <c r="X191" s="144">
        <v>0</v>
      </c>
      <c r="Y191" s="144">
        <f t="shared" si="42"/>
        <v>0</v>
      </c>
      <c r="Z191" s="144">
        <v>0</v>
      </c>
      <c r="AA191" s="145">
        <f t="shared" si="43"/>
        <v>0</v>
      </c>
      <c r="AR191" s="18" t="s">
        <v>144</v>
      </c>
      <c r="AT191" s="18" t="s">
        <v>140</v>
      </c>
      <c r="AU191" s="18" t="s">
        <v>145</v>
      </c>
      <c r="AY191" s="18" t="s">
        <v>139</v>
      </c>
      <c r="BE191" s="146">
        <f t="shared" si="44"/>
        <v>0</v>
      </c>
      <c r="BF191" s="146">
        <f t="shared" si="45"/>
        <v>0</v>
      </c>
      <c r="BG191" s="146">
        <f t="shared" si="46"/>
        <v>0</v>
      </c>
      <c r="BH191" s="146">
        <f t="shared" si="47"/>
        <v>0</v>
      </c>
      <c r="BI191" s="146">
        <f t="shared" si="48"/>
        <v>0</v>
      </c>
      <c r="BJ191" s="18" t="s">
        <v>145</v>
      </c>
      <c r="BK191" s="146">
        <f t="shared" si="49"/>
        <v>0</v>
      </c>
      <c r="BL191" s="18" t="s">
        <v>144</v>
      </c>
      <c r="BM191" s="18" t="s">
        <v>366</v>
      </c>
    </row>
    <row r="192" spans="2:65" s="1" customFormat="1" ht="22.75" customHeight="1">
      <c r="B192" s="137"/>
      <c r="C192" s="147" t="s">
        <v>367</v>
      </c>
      <c r="D192" s="147" t="s">
        <v>232</v>
      </c>
      <c r="E192" s="148" t="s">
        <v>368</v>
      </c>
      <c r="F192" s="198" t="s">
        <v>369</v>
      </c>
      <c r="G192" s="198"/>
      <c r="H192" s="198"/>
      <c r="I192" s="198"/>
      <c r="J192" s="149" t="s">
        <v>267</v>
      </c>
      <c r="K192" s="150">
        <v>2</v>
      </c>
      <c r="L192" s="191"/>
      <c r="M192" s="191"/>
      <c r="N192" s="191">
        <f t="shared" si="40"/>
        <v>0</v>
      </c>
      <c r="O192" s="192"/>
      <c r="P192" s="192"/>
      <c r="Q192" s="192"/>
      <c r="R192" s="142"/>
      <c r="T192" s="143" t="s">
        <v>5</v>
      </c>
      <c r="U192" s="40" t="s">
        <v>40</v>
      </c>
      <c r="V192" s="144">
        <v>0</v>
      </c>
      <c r="W192" s="144">
        <f t="shared" si="41"/>
        <v>0</v>
      </c>
      <c r="X192" s="144">
        <v>0</v>
      </c>
      <c r="Y192" s="144">
        <f t="shared" si="42"/>
        <v>0</v>
      </c>
      <c r="Z192" s="144">
        <v>0</v>
      </c>
      <c r="AA192" s="145">
        <f t="shared" si="43"/>
        <v>0</v>
      </c>
      <c r="AR192" s="18" t="s">
        <v>169</v>
      </c>
      <c r="AT192" s="18" t="s">
        <v>232</v>
      </c>
      <c r="AU192" s="18" t="s">
        <v>145</v>
      </c>
      <c r="AY192" s="18" t="s">
        <v>139</v>
      </c>
      <c r="BE192" s="146">
        <f t="shared" si="44"/>
        <v>0</v>
      </c>
      <c r="BF192" s="146">
        <f t="shared" si="45"/>
        <v>0</v>
      </c>
      <c r="BG192" s="146">
        <f t="shared" si="46"/>
        <v>0</v>
      </c>
      <c r="BH192" s="146">
        <f t="shared" si="47"/>
        <v>0</v>
      </c>
      <c r="BI192" s="146">
        <f t="shared" si="48"/>
        <v>0</v>
      </c>
      <c r="BJ192" s="18" t="s">
        <v>145</v>
      </c>
      <c r="BK192" s="146">
        <f t="shared" si="49"/>
        <v>0</v>
      </c>
      <c r="BL192" s="18" t="s">
        <v>144</v>
      </c>
      <c r="BM192" s="18" t="s">
        <v>370</v>
      </c>
    </row>
    <row r="193" spans="2:65" s="1" customFormat="1" ht="22.75" customHeight="1">
      <c r="B193" s="137"/>
      <c r="C193" s="138" t="s">
        <v>371</v>
      </c>
      <c r="D193" s="138" t="s">
        <v>140</v>
      </c>
      <c r="E193" s="139" t="s">
        <v>372</v>
      </c>
      <c r="F193" s="197" t="s">
        <v>373</v>
      </c>
      <c r="G193" s="197"/>
      <c r="H193" s="197"/>
      <c r="I193" s="197"/>
      <c r="J193" s="140" t="s">
        <v>267</v>
      </c>
      <c r="K193" s="141">
        <v>1</v>
      </c>
      <c r="L193" s="192"/>
      <c r="M193" s="192"/>
      <c r="N193" s="192">
        <f t="shared" si="40"/>
        <v>0</v>
      </c>
      <c r="O193" s="192"/>
      <c r="P193" s="192"/>
      <c r="Q193" s="192"/>
      <c r="R193" s="142"/>
      <c r="T193" s="143" t="s">
        <v>5</v>
      </c>
      <c r="U193" s="40" t="s">
        <v>40</v>
      </c>
      <c r="V193" s="144">
        <v>0</v>
      </c>
      <c r="W193" s="144">
        <f t="shared" si="41"/>
        <v>0</v>
      </c>
      <c r="X193" s="144">
        <v>0</v>
      </c>
      <c r="Y193" s="144">
        <f t="shared" si="42"/>
        <v>0</v>
      </c>
      <c r="Z193" s="144">
        <v>0</v>
      </c>
      <c r="AA193" s="145">
        <f t="shared" si="43"/>
        <v>0</v>
      </c>
      <c r="AR193" s="18" t="s">
        <v>144</v>
      </c>
      <c r="AT193" s="18" t="s">
        <v>140</v>
      </c>
      <c r="AU193" s="18" t="s">
        <v>145</v>
      </c>
      <c r="AY193" s="18" t="s">
        <v>139</v>
      </c>
      <c r="BE193" s="146">
        <f t="shared" si="44"/>
        <v>0</v>
      </c>
      <c r="BF193" s="146">
        <f t="shared" si="45"/>
        <v>0</v>
      </c>
      <c r="BG193" s="146">
        <f t="shared" si="46"/>
        <v>0</v>
      </c>
      <c r="BH193" s="146">
        <f t="shared" si="47"/>
        <v>0</v>
      </c>
      <c r="BI193" s="146">
        <f t="shared" si="48"/>
        <v>0</v>
      </c>
      <c r="BJ193" s="18" t="s">
        <v>145</v>
      </c>
      <c r="BK193" s="146">
        <f t="shared" si="49"/>
        <v>0</v>
      </c>
      <c r="BL193" s="18" t="s">
        <v>144</v>
      </c>
      <c r="BM193" s="18" t="s">
        <v>374</v>
      </c>
    </row>
    <row r="194" spans="2:65" s="1" customFormat="1" ht="22.75" customHeight="1">
      <c r="B194" s="137"/>
      <c r="C194" s="147" t="s">
        <v>375</v>
      </c>
      <c r="D194" s="147" t="s">
        <v>232</v>
      </c>
      <c r="E194" s="148" t="s">
        <v>376</v>
      </c>
      <c r="F194" s="198" t="s">
        <v>377</v>
      </c>
      <c r="G194" s="198"/>
      <c r="H194" s="198"/>
      <c r="I194" s="198"/>
      <c r="J194" s="149" t="s">
        <v>267</v>
      </c>
      <c r="K194" s="150">
        <v>1</v>
      </c>
      <c r="L194" s="191"/>
      <c r="M194" s="191"/>
      <c r="N194" s="191">
        <f t="shared" si="40"/>
        <v>0</v>
      </c>
      <c r="O194" s="192"/>
      <c r="P194" s="192"/>
      <c r="Q194" s="192"/>
      <c r="R194" s="142"/>
      <c r="T194" s="143" t="s">
        <v>5</v>
      </c>
      <c r="U194" s="40" t="s">
        <v>40</v>
      </c>
      <c r="V194" s="144">
        <v>0</v>
      </c>
      <c r="W194" s="144">
        <f t="shared" si="41"/>
        <v>0</v>
      </c>
      <c r="X194" s="144">
        <v>0</v>
      </c>
      <c r="Y194" s="144">
        <f t="shared" si="42"/>
        <v>0</v>
      </c>
      <c r="Z194" s="144">
        <v>0</v>
      </c>
      <c r="AA194" s="145">
        <f t="shared" si="43"/>
        <v>0</v>
      </c>
      <c r="AR194" s="18" t="s">
        <v>169</v>
      </c>
      <c r="AT194" s="18" t="s">
        <v>232</v>
      </c>
      <c r="AU194" s="18" t="s">
        <v>145</v>
      </c>
      <c r="AY194" s="18" t="s">
        <v>139</v>
      </c>
      <c r="BE194" s="146">
        <f t="shared" si="44"/>
        <v>0</v>
      </c>
      <c r="BF194" s="146">
        <f t="shared" si="45"/>
        <v>0</v>
      </c>
      <c r="BG194" s="146">
        <f t="shared" si="46"/>
        <v>0</v>
      </c>
      <c r="BH194" s="146">
        <f t="shared" si="47"/>
        <v>0</v>
      </c>
      <c r="BI194" s="146">
        <f t="shared" si="48"/>
        <v>0</v>
      </c>
      <c r="BJ194" s="18" t="s">
        <v>145</v>
      </c>
      <c r="BK194" s="146">
        <f t="shared" si="49"/>
        <v>0</v>
      </c>
      <c r="BL194" s="18" t="s">
        <v>144</v>
      </c>
      <c r="BM194" s="18" t="s">
        <v>378</v>
      </c>
    </row>
    <row r="195" spans="2:65" s="1" customFormat="1" ht="14.4" customHeight="1">
      <c r="B195" s="137"/>
      <c r="C195" s="138" t="s">
        <v>379</v>
      </c>
      <c r="D195" s="138" t="s">
        <v>140</v>
      </c>
      <c r="E195" s="139" t="s">
        <v>380</v>
      </c>
      <c r="F195" s="197" t="s">
        <v>381</v>
      </c>
      <c r="G195" s="197"/>
      <c r="H195" s="197"/>
      <c r="I195" s="197"/>
      <c r="J195" s="140" t="s">
        <v>267</v>
      </c>
      <c r="K195" s="141">
        <v>1</v>
      </c>
      <c r="L195" s="192"/>
      <c r="M195" s="192"/>
      <c r="N195" s="192">
        <f t="shared" si="40"/>
        <v>0</v>
      </c>
      <c r="O195" s="192"/>
      <c r="P195" s="192"/>
      <c r="Q195" s="192"/>
      <c r="R195" s="142"/>
      <c r="T195" s="143" t="s">
        <v>5</v>
      </c>
      <c r="U195" s="40" t="s">
        <v>40</v>
      </c>
      <c r="V195" s="144">
        <v>0</v>
      </c>
      <c r="W195" s="144">
        <f t="shared" si="41"/>
        <v>0</v>
      </c>
      <c r="X195" s="144">
        <v>0</v>
      </c>
      <c r="Y195" s="144">
        <f t="shared" si="42"/>
        <v>0</v>
      </c>
      <c r="Z195" s="144">
        <v>0</v>
      </c>
      <c r="AA195" s="145">
        <f t="shared" si="43"/>
        <v>0</v>
      </c>
      <c r="AR195" s="18" t="s">
        <v>144</v>
      </c>
      <c r="AT195" s="18" t="s">
        <v>140</v>
      </c>
      <c r="AU195" s="18" t="s">
        <v>145</v>
      </c>
      <c r="AY195" s="18" t="s">
        <v>139</v>
      </c>
      <c r="BE195" s="146">
        <f t="shared" si="44"/>
        <v>0</v>
      </c>
      <c r="BF195" s="146">
        <f t="shared" si="45"/>
        <v>0</v>
      </c>
      <c r="BG195" s="146">
        <f t="shared" si="46"/>
        <v>0</v>
      </c>
      <c r="BH195" s="146">
        <f t="shared" si="47"/>
        <v>0</v>
      </c>
      <c r="BI195" s="146">
        <f t="shared" si="48"/>
        <v>0</v>
      </c>
      <c r="BJ195" s="18" t="s">
        <v>145</v>
      </c>
      <c r="BK195" s="146">
        <f t="shared" si="49"/>
        <v>0</v>
      </c>
      <c r="BL195" s="18" t="s">
        <v>144</v>
      </c>
      <c r="BM195" s="18" t="s">
        <v>382</v>
      </c>
    </row>
    <row r="196" spans="2:65" s="1" customFormat="1" ht="14.4" customHeight="1">
      <c r="B196" s="137"/>
      <c r="C196" s="147" t="s">
        <v>383</v>
      </c>
      <c r="D196" s="147" t="s">
        <v>232</v>
      </c>
      <c r="E196" s="148" t="s">
        <v>384</v>
      </c>
      <c r="F196" s="198" t="s">
        <v>385</v>
      </c>
      <c r="G196" s="198"/>
      <c r="H196" s="198"/>
      <c r="I196" s="198"/>
      <c r="J196" s="149" t="s">
        <v>267</v>
      </c>
      <c r="K196" s="150">
        <v>1</v>
      </c>
      <c r="L196" s="191"/>
      <c r="M196" s="191"/>
      <c r="N196" s="191">
        <f t="shared" si="40"/>
        <v>0</v>
      </c>
      <c r="O196" s="192"/>
      <c r="P196" s="192"/>
      <c r="Q196" s="192"/>
      <c r="R196" s="142"/>
      <c r="T196" s="143" t="s">
        <v>5</v>
      </c>
      <c r="U196" s="40" t="s">
        <v>40</v>
      </c>
      <c r="V196" s="144">
        <v>0</v>
      </c>
      <c r="W196" s="144">
        <f t="shared" si="41"/>
        <v>0</v>
      </c>
      <c r="X196" s="144">
        <v>0</v>
      </c>
      <c r="Y196" s="144">
        <f t="shared" si="42"/>
        <v>0</v>
      </c>
      <c r="Z196" s="144">
        <v>0</v>
      </c>
      <c r="AA196" s="145">
        <f t="shared" si="43"/>
        <v>0</v>
      </c>
      <c r="AR196" s="18" t="s">
        <v>169</v>
      </c>
      <c r="AT196" s="18" t="s">
        <v>232</v>
      </c>
      <c r="AU196" s="18" t="s">
        <v>145</v>
      </c>
      <c r="AY196" s="18" t="s">
        <v>139</v>
      </c>
      <c r="BE196" s="146">
        <f t="shared" si="44"/>
        <v>0</v>
      </c>
      <c r="BF196" s="146">
        <f t="shared" si="45"/>
        <v>0</v>
      </c>
      <c r="BG196" s="146">
        <f t="shared" si="46"/>
        <v>0</v>
      </c>
      <c r="BH196" s="146">
        <f t="shared" si="47"/>
        <v>0</v>
      </c>
      <c r="BI196" s="146">
        <f t="shared" si="48"/>
        <v>0</v>
      </c>
      <c r="BJ196" s="18" t="s">
        <v>145</v>
      </c>
      <c r="BK196" s="146">
        <f t="shared" si="49"/>
        <v>0</v>
      </c>
      <c r="BL196" s="18" t="s">
        <v>144</v>
      </c>
      <c r="BM196" s="18" t="s">
        <v>386</v>
      </c>
    </row>
    <row r="197" spans="2:65" s="1" customFormat="1" ht="22.75" customHeight="1">
      <c r="B197" s="137"/>
      <c r="C197" s="138" t="s">
        <v>387</v>
      </c>
      <c r="D197" s="138" t="s">
        <v>140</v>
      </c>
      <c r="E197" s="139" t="s">
        <v>388</v>
      </c>
      <c r="F197" s="197" t="s">
        <v>389</v>
      </c>
      <c r="G197" s="197"/>
      <c r="H197" s="197"/>
      <c r="I197" s="197"/>
      <c r="J197" s="140" t="s">
        <v>267</v>
      </c>
      <c r="K197" s="141">
        <v>5</v>
      </c>
      <c r="L197" s="192"/>
      <c r="M197" s="192"/>
      <c r="N197" s="192">
        <f t="shared" si="40"/>
        <v>0</v>
      </c>
      <c r="O197" s="192"/>
      <c r="P197" s="192"/>
      <c r="Q197" s="192"/>
      <c r="R197" s="142"/>
      <c r="T197" s="143" t="s">
        <v>5</v>
      </c>
      <c r="U197" s="40" t="s">
        <v>40</v>
      </c>
      <c r="V197" s="144">
        <v>0</v>
      </c>
      <c r="W197" s="144">
        <f t="shared" si="41"/>
        <v>0</v>
      </c>
      <c r="X197" s="144">
        <v>0</v>
      </c>
      <c r="Y197" s="144">
        <f t="shared" si="42"/>
        <v>0</v>
      </c>
      <c r="Z197" s="144">
        <v>0</v>
      </c>
      <c r="AA197" s="145">
        <f t="shared" si="43"/>
        <v>0</v>
      </c>
      <c r="AR197" s="18" t="s">
        <v>144</v>
      </c>
      <c r="AT197" s="18" t="s">
        <v>140</v>
      </c>
      <c r="AU197" s="18" t="s">
        <v>145</v>
      </c>
      <c r="AY197" s="18" t="s">
        <v>139</v>
      </c>
      <c r="BE197" s="146">
        <f t="shared" si="44"/>
        <v>0</v>
      </c>
      <c r="BF197" s="146">
        <f t="shared" si="45"/>
        <v>0</v>
      </c>
      <c r="BG197" s="146">
        <f t="shared" si="46"/>
        <v>0</v>
      </c>
      <c r="BH197" s="146">
        <f t="shared" si="47"/>
        <v>0</v>
      </c>
      <c r="BI197" s="146">
        <f t="shared" si="48"/>
        <v>0</v>
      </c>
      <c r="BJ197" s="18" t="s">
        <v>145</v>
      </c>
      <c r="BK197" s="146">
        <f t="shared" si="49"/>
        <v>0</v>
      </c>
      <c r="BL197" s="18" t="s">
        <v>144</v>
      </c>
      <c r="BM197" s="18" t="s">
        <v>390</v>
      </c>
    </row>
    <row r="198" spans="2:65" s="1" customFormat="1" ht="14.4" customHeight="1">
      <c r="B198" s="137"/>
      <c r="C198" s="147" t="s">
        <v>391</v>
      </c>
      <c r="D198" s="147" t="s">
        <v>232</v>
      </c>
      <c r="E198" s="148" t="s">
        <v>392</v>
      </c>
      <c r="F198" s="198" t="s">
        <v>393</v>
      </c>
      <c r="G198" s="198"/>
      <c r="H198" s="198"/>
      <c r="I198" s="198"/>
      <c r="J198" s="149" t="s">
        <v>267</v>
      </c>
      <c r="K198" s="150">
        <v>5</v>
      </c>
      <c r="L198" s="191"/>
      <c r="M198" s="191"/>
      <c r="N198" s="191">
        <f t="shared" si="40"/>
        <v>0</v>
      </c>
      <c r="O198" s="192"/>
      <c r="P198" s="192"/>
      <c r="Q198" s="192"/>
      <c r="R198" s="142"/>
      <c r="T198" s="143" t="s">
        <v>5</v>
      </c>
      <c r="U198" s="40" t="s">
        <v>40</v>
      </c>
      <c r="V198" s="144">
        <v>0</v>
      </c>
      <c r="W198" s="144">
        <f t="shared" si="41"/>
        <v>0</v>
      </c>
      <c r="X198" s="144">
        <v>0</v>
      </c>
      <c r="Y198" s="144">
        <f t="shared" si="42"/>
        <v>0</v>
      </c>
      <c r="Z198" s="144">
        <v>0</v>
      </c>
      <c r="AA198" s="145">
        <f t="shared" si="43"/>
        <v>0</v>
      </c>
      <c r="AR198" s="18" t="s">
        <v>169</v>
      </c>
      <c r="AT198" s="18" t="s">
        <v>232</v>
      </c>
      <c r="AU198" s="18" t="s">
        <v>145</v>
      </c>
      <c r="AY198" s="18" t="s">
        <v>139</v>
      </c>
      <c r="BE198" s="146">
        <f t="shared" si="44"/>
        <v>0</v>
      </c>
      <c r="BF198" s="146">
        <f t="shared" si="45"/>
        <v>0</v>
      </c>
      <c r="BG198" s="146">
        <f t="shared" si="46"/>
        <v>0</v>
      </c>
      <c r="BH198" s="146">
        <f t="shared" si="47"/>
        <v>0</v>
      </c>
      <c r="BI198" s="146">
        <f t="shared" si="48"/>
        <v>0</v>
      </c>
      <c r="BJ198" s="18" t="s">
        <v>145</v>
      </c>
      <c r="BK198" s="146">
        <f t="shared" si="49"/>
        <v>0</v>
      </c>
      <c r="BL198" s="18" t="s">
        <v>144</v>
      </c>
      <c r="BM198" s="18" t="s">
        <v>394</v>
      </c>
    </row>
    <row r="199" spans="2:65" s="1" customFormat="1" ht="22.75" customHeight="1">
      <c r="B199" s="137"/>
      <c r="C199" s="147" t="s">
        <v>395</v>
      </c>
      <c r="D199" s="147" t="s">
        <v>232</v>
      </c>
      <c r="E199" s="148" t="s">
        <v>396</v>
      </c>
      <c r="F199" s="198" t="s">
        <v>397</v>
      </c>
      <c r="G199" s="198"/>
      <c r="H199" s="198"/>
      <c r="I199" s="198"/>
      <c r="J199" s="149" t="s">
        <v>267</v>
      </c>
      <c r="K199" s="150">
        <v>1</v>
      </c>
      <c r="L199" s="191"/>
      <c r="M199" s="191"/>
      <c r="N199" s="191">
        <f t="shared" si="40"/>
        <v>0</v>
      </c>
      <c r="O199" s="192"/>
      <c r="P199" s="192"/>
      <c r="Q199" s="192"/>
      <c r="R199" s="142"/>
      <c r="T199" s="143" t="s">
        <v>5</v>
      </c>
      <c r="U199" s="40" t="s">
        <v>40</v>
      </c>
      <c r="V199" s="144">
        <v>0</v>
      </c>
      <c r="W199" s="144">
        <f t="shared" si="41"/>
        <v>0</v>
      </c>
      <c r="X199" s="144">
        <v>0</v>
      </c>
      <c r="Y199" s="144">
        <f t="shared" si="42"/>
        <v>0</v>
      </c>
      <c r="Z199" s="144">
        <v>0</v>
      </c>
      <c r="AA199" s="145">
        <f t="shared" si="43"/>
        <v>0</v>
      </c>
      <c r="AR199" s="18" t="s">
        <v>169</v>
      </c>
      <c r="AT199" s="18" t="s">
        <v>232</v>
      </c>
      <c r="AU199" s="18" t="s">
        <v>145</v>
      </c>
      <c r="AY199" s="18" t="s">
        <v>139</v>
      </c>
      <c r="BE199" s="146">
        <f t="shared" si="44"/>
        <v>0</v>
      </c>
      <c r="BF199" s="146">
        <f t="shared" si="45"/>
        <v>0</v>
      </c>
      <c r="BG199" s="146">
        <f t="shared" si="46"/>
        <v>0</v>
      </c>
      <c r="BH199" s="146">
        <f t="shared" si="47"/>
        <v>0</v>
      </c>
      <c r="BI199" s="146">
        <f t="shared" si="48"/>
        <v>0</v>
      </c>
      <c r="BJ199" s="18" t="s">
        <v>145</v>
      </c>
      <c r="BK199" s="146">
        <f t="shared" si="49"/>
        <v>0</v>
      </c>
      <c r="BL199" s="18" t="s">
        <v>144</v>
      </c>
      <c r="BM199" s="18" t="s">
        <v>398</v>
      </c>
    </row>
    <row r="200" spans="2:65" s="9" customFormat="1" ht="29.9" customHeight="1">
      <c r="B200" s="126"/>
      <c r="C200" s="127"/>
      <c r="D200" s="136" t="s">
        <v>123</v>
      </c>
      <c r="E200" s="136"/>
      <c r="F200" s="136"/>
      <c r="G200" s="136"/>
      <c r="H200" s="136"/>
      <c r="I200" s="136"/>
      <c r="J200" s="136"/>
      <c r="K200" s="136"/>
      <c r="L200" s="136"/>
      <c r="M200" s="136"/>
      <c r="N200" s="195">
        <f>BK200</f>
        <v>0</v>
      </c>
      <c r="O200" s="196"/>
      <c r="P200" s="196"/>
      <c r="Q200" s="196"/>
      <c r="R200" s="129"/>
      <c r="T200" s="130"/>
      <c r="U200" s="127"/>
      <c r="V200" s="127"/>
      <c r="W200" s="131">
        <f>SUM(W201:W202)</f>
        <v>4.55816</v>
      </c>
      <c r="X200" s="127"/>
      <c r="Y200" s="131">
        <f>SUM(Y201:Y202)</f>
        <v>0.13</v>
      </c>
      <c r="Z200" s="127"/>
      <c r="AA200" s="132">
        <f>SUM(AA201:AA202)</f>
        <v>0</v>
      </c>
      <c r="AR200" s="133" t="s">
        <v>150</v>
      </c>
      <c r="AT200" s="134" t="s">
        <v>72</v>
      </c>
      <c r="AU200" s="134" t="s">
        <v>81</v>
      </c>
      <c r="AY200" s="133" t="s">
        <v>139</v>
      </c>
      <c r="BK200" s="135">
        <f>SUM(BK201:BK202)</f>
        <v>0</v>
      </c>
    </row>
    <row r="201" spans="2:65" s="1" customFormat="1" ht="14.4" customHeight="1">
      <c r="B201" s="137"/>
      <c r="C201" s="138" t="s">
        <v>399</v>
      </c>
      <c r="D201" s="138" t="s">
        <v>140</v>
      </c>
      <c r="E201" s="139" t="s">
        <v>400</v>
      </c>
      <c r="F201" s="197" t="s">
        <v>401</v>
      </c>
      <c r="G201" s="197"/>
      <c r="H201" s="197"/>
      <c r="I201" s="197"/>
      <c r="J201" s="140" t="s">
        <v>198</v>
      </c>
      <c r="K201" s="141">
        <v>9.08</v>
      </c>
      <c r="L201" s="192"/>
      <c r="M201" s="192"/>
      <c r="N201" s="192">
        <f>ROUND(L201*K201,2)</f>
        <v>0</v>
      </c>
      <c r="O201" s="192"/>
      <c r="P201" s="192"/>
      <c r="Q201" s="192"/>
      <c r="R201" s="142"/>
      <c r="T201" s="143" t="s">
        <v>5</v>
      </c>
      <c r="U201" s="40" t="s">
        <v>40</v>
      </c>
      <c r="V201" s="144">
        <v>0.502</v>
      </c>
      <c r="W201" s="144">
        <f>V201*K201</f>
        <v>4.55816</v>
      </c>
      <c r="X201" s="144">
        <v>0</v>
      </c>
      <c r="Y201" s="144">
        <f>X201*K201</f>
        <v>0</v>
      </c>
      <c r="Z201" s="144">
        <v>0</v>
      </c>
      <c r="AA201" s="145">
        <f>Z201*K201</f>
        <v>0</v>
      </c>
      <c r="AR201" s="18" t="s">
        <v>399</v>
      </c>
      <c r="AT201" s="18" t="s">
        <v>140</v>
      </c>
      <c r="AU201" s="18" t="s">
        <v>145</v>
      </c>
      <c r="AY201" s="18" t="s">
        <v>139</v>
      </c>
      <c r="BE201" s="146">
        <f>IF(U201="základná",N201,0)</f>
        <v>0</v>
      </c>
      <c r="BF201" s="146">
        <f>IF(U201="znížená",N201,0)</f>
        <v>0</v>
      </c>
      <c r="BG201" s="146">
        <f>IF(U201="zákl. prenesená",N201,0)</f>
        <v>0</v>
      </c>
      <c r="BH201" s="146">
        <f>IF(U201="zníž. prenesená",N201,0)</f>
        <v>0</v>
      </c>
      <c r="BI201" s="146">
        <f>IF(U201="nulová",N201,0)</f>
        <v>0</v>
      </c>
      <c r="BJ201" s="18" t="s">
        <v>145</v>
      </c>
      <c r="BK201" s="146">
        <f>ROUND(L201*K201,2)</f>
        <v>0</v>
      </c>
      <c r="BL201" s="18" t="s">
        <v>399</v>
      </c>
      <c r="BM201" s="18" t="s">
        <v>402</v>
      </c>
    </row>
    <row r="202" spans="2:65" s="1" customFormat="1" ht="34.25" customHeight="1">
      <c r="B202" s="137"/>
      <c r="C202" s="147" t="s">
        <v>403</v>
      </c>
      <c r="D202" s="147" t="s">
        <v>232</v>
      </c>
      <c r="E202" s="148" t="s">
        <v>404</v>
      </c>
      <c r="F202" s="198" t="s">
        <v>405</v>
      </c>
      <c r="G202" s="198"/>
      <c r="H202" s="198"/>
      <c r="I202" s="198"/>
      <c r="J202" s="149" t="s">
        <v>176</v>
      </c>
      <c r="K202" s="150">
        <v>0.13</v>
      </c>
      <c r="L202" s="191"/>
      <c r="M202" s="191"/>
      <c r="N202" s="191">
        <f>ROUND(L202*K202,2)</f>
        <v>0</v>
      </c>
      <c r="O202" s="192"/>
      <c r="P202" s="192"/>
      <c r="Q202" s="192"/>
      <c r="R202" s="142"/>
      <c r="T202" s="143" t="s">
        <v>5</v>
      </c>
      <c r="U202" s="151" t="s">
        <v>40</v>
      </c>
      <c r="V202" s="152">
        <v>0</v>
      </c>
      <c r="W202" s="152">
        <f>V202*K202</f>
        <v>0</v>
      </c>
      <c r="X202" s="152">
        <v>1</v>
      </c>
      <c r="Y202" s="152">
        <f>X202*K202</f>
        <v>0.13</v>
      </c>
      <c r="Z202" s="152">
        <v>0</v>
      </c>
      <c r="AA202" s="153">
        <f>Z202*K202</f>
        <v>0</v>
      </c>
      <c r="AR202" s="18" t="s">
        <v>406</v>
      </c>
      <c r="AT202" s="18" t="s">
        <v>232</v>
      </c>
      <c r="AU202" s="18" t="s">
        <v>145</v>
      </c>
      <c r="AY202" s="18" t="s">
        <v>139</v>
      </c>
      <c r="BE202" s="146">
        <f>IF(U202="základná",N202,0)</f>
        <v>0</v>
      </c>
      <c r="BF202" s="146">
        <f>IF(U202="znížená",N202,0)</f>
        <v>0</v>
      </c>
      <c r="BG202" s="146">
        <f>IF(U202="zákl. prenesená",N202,0)</f>
        <v>0</v>
      </c>
      <c r="BH202" s="146">
        <f>IF(U202="zníž. prenesená",N202,0)</f>
        <v>0</v>
      </c>
      <c r="BI202" s="146">
        <f>IF(U202="nulová",N202,0)</f>
        <v>0</v>
      </c>
      <c r="BJ202" s="18" t="s">
        <v>145</v>
      </c>
      <c r="BK202" s="146">
        <f>ROUND(L202*K202,2)</f>
        <v>0</v>
      </c>
      <c r="BL202" s="18" t="s">
        <v>406</v>
      </c>
      <c r="BM202" s="18" t="s">
        <v>407</v>
      </c>
    </row>
    <row r="203" spans="2:65" s="1" customFormat="1" ht="7" customHeight="1">
      <c r="B203" s="55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7"/>
    </row>
  </sheetData>
  <mergeCells count="274">
    <mergeCell ref="F149:I149"/>
    <mergeCell ref="F151:I151"/>
    <mergeCell ref="F152:I152"/>
    <mergeCell ref="F153:I153"/>
    <mergeCell ref="F154:I154"/>
    <mergeCell ref="L140:M140"/>
    <mergeCell ref="L145:M145"/>
    <mergeCell ref="L143:M143"/>
    <mergeCell ref="L141:M141"/>
    <mergeCell ref="L142:M142"/>
    <mergeCell ref="L144:M144"/>
    <mergeCell ref="L146:M146"/>
    <mergeCell ref="L147:M147"/>
    <mergeCell ref="L148:M148"/>
    <mergeCell ref="L149:M149"/>
    <mergeCell ref="L151:M151"/>
    <mergeCell ref="L152:M152"/>
    <mergeCell ref="L153:M153"/>
    <mergeCell ref="L154:M154"/>
    <mergeCell ref="N147:Q147"/>
    <mergeCell ref="N148:Q148"/>
    <mergeCell ref="N136:Q136"/>
    <mergeCell ref="F139:I139"/>
    <mergeCell ref="F142:I142"/>
    <mergeCell ref="F140:I140"/>
    <mergeCell ref="F141:I141"/>
    <mergeCell ref="F143:I143"/>
    <mergeCell ref="F144:I144"/>
    <mergeCell ref="F145:I145"/>
    <mergeCell ref="F146:I146"/>
    <mergeCell ref="F147:I147"/>
    <mergeCell ref="F148:I148"/>
    <mergeCell ref="L139:M139"/>
    <mergeCell ref="N139:Q139"/>
    <mergeCell ref="N140:Q140"/>
    <mergeCell ref="N141:Q141"/>
    <mergeCell ref="N142:Q142"/>
    <mergeCell ref="N143:Q143"/>
    <mergeCell ref="N144:Q144"/>
    <mergeCell ref="N145:Q145"/>
    <mergeCell ref="N146:Q146"/>
    <mergeCell ref="L135:M135"/>
    <mergeCell ref="N135:Q135"/>
    <mergeCell ref="F135:I135"/>
    <mergeCell ref="F138:I138"/>
    <mergeCell ref="F137:I137"/>
    <mergeCell ref="L137:M137"/>
    <mergeCell ref="N137:Q137"/>
    <mergeCell ref="L138:M138"/>
    <mergeCell ref="N138:Q138"/>
    <mergeCell ref="F132:I132"/>
    <mergeCell ref="F134:I134"/>
    <mergeCell ref="L132:M132"/>
    <mergeCell ref="N132:Q132"/>
    <mergeCell ref="F133:I133"/>
    <mergeCell ref="L133:M133"/>
    <mergeCell ref="N133:Q133"/>
    <mergeCell ref="L134:M134"/>
    <mergeCell ref="N134:Q134"/>
    <mergeCell ref="F129:I129"/>
    <mergeCell ref="F131:I131"/>
    <mergeCell ref="F130:I130"/>
    <mergeCell ref="L129:M129"/>
    <mergeCell ref="N129:Q129"/>
    <mergeCell ref="L130:M130"/>
    <mergeCell ref="N130:Q130"/>
    <mergeCell ref="L131:M131"/>
    <mergeCell ref="N131:Q131"/>
    <mergeCell ref="N124:Q124"/>
    <mergeCell ref="N125:Q125"/>
    <mergeCell ref="F126:I126"/>
    <mergeCell ref="F128:I128"/>
    <mergeCell ref="L126:M126"/>
    <mergeCell ref="N126:Q126"/>
    <mergeCell ref="F127:I127"/>
    <mergeCell ref="L127:M127"/>
    <mergeCell ref="N127:Q127"/>
    <mergeCell ref="L128:M128"/>
    <mergeCell ref="N128:Q128"/>
    <mergeCell ref="M119:Q119"/>
    <mergeCell ref="F114:P114"/>
    <mergeCell ref="F115:P115"/>
    <mergeCell ref="M117:P117"/>
    <mergeCell ref="M120:Q120"/>
    <mergeCell ref="F122:I122"/>
    <mergeCell ref="L122:M122"/>
    <mergeCell ref="N122:Q122"/>
    <mergeCell ref="N123:Q123"/>
    <mergeCell ref="N97:Q97"/>
    <mergeCell ref="N98:Q98"/>
    <mergeCell ref="N99:Q99"/>
    <mergeCell ref="N100:Q100"/>
    <mergeCell ref="N101:Q101"/>
    <mergeCell ref="N102:Q102"/>
    <mergeCell ref="N104:Q104"/>
    <mergeCell ref="L106:Q106"/>
    <mergeCell ref="C112:Q112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N166:Q166"/>
    <mergeCell ref="N168:Q168"/>
    <mergeCell ref="N171:Q171"/>
    <mergeCell ref="N172:Q172"/>
    <mergeCell ref="N173:Q173"/>
    <mergeCell ref="N175:Q175"/>
    <mergeCell ref="N176:Q176"/>
    <mergeCell ref="N177:Q177"/>
    <mergeCell ref="N178:Q178"/>
    <mergeCell ref="N167:Q167"/>
    <mergeCell ref="N149:Q149"/>
    <mergeCell ref="N151:Q151"/>
    <mergeCell ref="N152:Q152"/>
    <mergeCell ref="N153:Q153"/>
    <mergeCell ref="N154:Q154"/>
    <mergeCell ref="N155:Q155"/>
    <mergeCell ref="N156:Q156"/>
    <mergeCell ref="N157:Q157"/>
    <mergeCell ref="N159:Q159"/>
    <mergeCell ref="N150:Q150"/>
    <mergeCell ref="N158:Q158"/>
    <mergeCell ref="F191:I191"/>
    <mergeCell ref="F192:I192"/>
    <mergeCell ref="F193:I193"/>
    <mergeCell ref="L175:M175"/>
    <mergeCell ref="L177:M177"/>
    <mergeCell ref="L176:M176"/>
    <mergeCell ref="L178:M178"/>
    <mergeCell ref="L180:M180"/>
    <mergeCell ref="L181:M181"/>
    <mergeCell ref="L182:M182"/>
    <mergeCell ref="L183:M183"/>
    <mergeCell ref="L184:M184"/>
    <mergeCell ref="L186:M186"/>
    <mergeCell ref="L189:M189"/>
    <mergeCell ref="L190:M190"/>
    <mergeCell ref="L191:M191"/>
    <mergeCell ref="L192:M192"/>
    <mergeCell ref="L193:M193"/>
    <mergeCell ref="N186:Q186"/>
    <mergeCell ref="N169:Q169"/>
    <mergeCell ref="N170:Q170"/>
    <mergeCell ref="N174:Q174"/>
    <mergeCell ref="N179:Q179"/>
    <mergeCell ref="N185:Q185"/>
    <mergeCell ref="N187:Q187"/>
    <mergeCell ref="F175:I175"/>
    <mergeCell ref="F176:I176"/>
    <mergeCell ref="F177:I177"/>
    <mergeCell ref="F178:I178"/>
    <mergeCell ref="F180:I180"/>
    <mergeCell ref="F181:I181"/>
    <mergeCell ref="F182:I182"/>
    <mergeCell ref="F183:I183"/>
    <mergeCell ref="F184:I184"/>
    <mergeCell ref="F186:I186"/>
    <mergeCell ref="N180:Q180"/>
    <mergeCell ref="N181:Q181"/>
    <mergeCell ref="N182:Q182"/>
    <mergeCell ref="N183:Q183"/>
    <mergeCell ref="N184:Q184"/>
    <mergeCell ref="F166:I166"/>
    <mergeCell ref="F168:I168"/>
    <mergeCell ref="F171:I171"/>
    <mergeCell ref="F172:I172"/>
    <mergeCell ref="F173:I173"/>
    <mergeCell ref="L156:M156"/>
    <mergeCell ref="L157:M157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8:M168"/>
    <mergeCell ref="L171:M171"/>
    <mergeCell ref="L172:M172"/>
    <mergeCell ref="L173:M173"/>
    <mergeCell ref="N165:Q165"/>
    <mergeCell ref="N164:Q164"/>
    <mergeCell ref="F155:I155"/>
    <mergeCell ref="F156:I156"/>
    <mergeCell ref="F157:I157"/>
    <mergeCell ref="F159:I159"/>
    <mergeCell ref="F160:I160"/>
    <mergeCell ref="F161:I161"/>
    <mergeCell ref="F162:I162"/>
    <mergeCell ref="F163:I163"/>
    <mergeCell ref="F164:I164"/>
    <mergeCell ref="F165:I165"/>
    <mergeCell ref="N160:Q160"/>
    <mergeCell ref="N161:Q161"/>
    <mergeCell ref="N162:Q162"/>
    <mergeCell ref="N163:Q163"/>
    <mergeCell ref="L155:M155"/>
    <mergeCell ref="N198:Q198"/>
    <mergeCell ref="N199:Q199"/>
    <mergeCell ref="N201:Q201"/>
    <mergeCell ref="N202:Q202"/>
    <mergeCell ref="N188:Q188"/>
    <mergeCell ref="N200:Q200"/>
    <mergeCell ref="F195:I195"/>
    <mergeCell ref="F194:I194"/>
    <mergeCell ref="F196:I196"/>
    <mergeCell ref="F197:I197"/>
    <mergeCell ref="F198:I198"/>
    <mergeCell ref="F199:I199"/>
    <mergeCell ref="F201:I201"/>
    <mergeCell ref="F202:I202"/>
    <mergeCell ref="L195:M195"/>
    <mergeCell ref="L194:M194"/>
    <mergeCell ref="L196:M196"/>
    <mergeCell ref="L197:M197"/>
    <mergeCell ref="L198:M198"/>
    <mergeCell ref="L199:M199"/>
    <mergeCell ref="L201:M201"/>
    <mergeCell ref="L202:M202"/>
    <mergeCell ref="F189:I189"/>
    <mergeCell ref="F190:I190"/>
    <mergeCell ref="N190:Q190"/>
    <mergeCell ref="N189:Q189"/>
    <mergeCell ref="N191:Q191"/>
    <mergeCell ref="N192:Q192"/>
    <mergeCell ref="N193:Q193"/>
    <mergeCell ref="N194:Q194"/>
    <mergeCell ref="N195:Q195"/>
    <mergeCell ref="N196:Q196"/>
    <mergeCell ref="N197:Q197"/>
  </mergeCells>
  <hyperlinks>
    <hyperlink ref="F1:G1" location="C2" display="1) Krycí list rozpočtu" xr:uid="{00000000-0004-0000-0200-000000000000}"/>
    <hyperlink ref="H1:K1" location="C86" display="2) Rekapitulácia rozpočtu" xr:uid="{00000000-0004-0000-0200-000001000000}"/>
    <hyperlink ref="L1" location="C122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210"/>
  <sheetViews>
    <sheetView showGridLines="0" workbookViewId="0">
      <pane ySplit="1" topLeftCell="A198" activePane="bottomLeft" state="frozen"/>
      <selection pane="bottomLeft" activeCell="L126" sqref="L126:M209"/>
    </sheetView>
  </sheetViews>
  <sheetFormatPr defaultRowHeight="14.5"/>
  <cols>
    <col min="1" max="1" width="7.125" customWidth="1"/>
    <col min="2" max="2" width="1.375" customWidth="1"/>
    <col min="3" max="3" width="3.625" customWidth="1"/>
    <col min="4" max="4" width="3.75" customWidth="1"/>
    <col min="5" max="5" width="14.75" customWidth="1"/>
    <col min="6" max="7" width="9.625" customWidth="1"/>
    <col min="8" max="8" width="10.75" customWidth="1"/>
    <col min="9" max="9" width="6" customWidth="1"/>
    <col min="10" max="10" width="4.375" customWidth="1"/>
    <col min="11" max="11" width="9.875" customWidth="1"/>
    <col min="12" max="12" width="10.25" customWidth="1"/>
    <col min="13" max="14" width="5.125" customWidth="1"/>
    <col min="15" max="15" width="1.75" customWidth="1"/>
    <col min="16" max="16" width="10.75" customWidth="1"/>
    <col min="17" max="17" width="3.625" customWidth="1"/>
    <col min="18" max="18" width="1.375" customWidth="1"/>
    <col min="19" max="19" width="7" customWidth="1"/>
    <col min="20" max="20" width="25.375" hidden="1" customWidth="1"/>
    <col min="21" max="21" width="14" hidden="1" customWidth="1"/>
    <col min="22" max="22" width="10.625" hidden="1" customWidth="1"/>
    <col min="23" max="23" width="14" hidden="1" customWidth="1"/>
    <col min="24" max="24" width="10.375" hidden="1" customWidth="1"/>
    <col min="25" max="25" width="12.875" hidden="1" customWidth="1"/>
    <col min="26" max="26" width="9.375" hidden="1" customWidth="1"/>
    <col min="27" max="27" width="12.875" hidden="1" customWidth="1"/>
    <col min="28" max="28" width="14" hidden="1" customWidth="1"/>
    <col min="29" max="29" width="9.375" customWidth="1"/>
    <col min="30" max="30" width="12.875" customWidth="1"/>
    <col min="31" max="31" width="14" customWidth="1"/>
    <col min="44" max="65" width="9.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96</v>
      </c>
      <c r="G1" s="13"/>
      <c r="H1" s="205" t="s">
        <v>97</v>
      </c>
      <c r="I1" s="205"/>
      <c r="J1" s="205"/>
      <c r="K1" s="205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7" customHeight="1">
      <c r="C2" s="156" t="s">
        <v>7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S2" s="163" t="s">
        <v>8</v>
      </c>
      <c r="T2" s="164"/>
      <c r="U2" s="164"/>
      <c r="V2" s="164"/>
      <c r="W2" s="164"/>
      <c r="X2" s="164"/>
      <c r="Y2" s="164"/>
      <c r="Z2" s="164"/>
      <c r="AA2" s="164"/>
      <c r="AB2" s="164"/>
      <c r="AC2" s="164"/>
      <c r="AT2" s="18" t="s">
        <v>88</v>
      </c>
    </row>
    <row r="3" spans="1:66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73</v>
      </c>
    </row>
    <row r="4" spans="1:66" ht="37" customHeight="1">
      <c r="B4" s="22"/>
      <c r="C4" s="158" t="s">
        <v>101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23"/>
      <c r="T4" s="17" t="s">
        <v>12</v>
      </c>
      <c r="AT4" s="18" t="s">
        <v>6</v>
      </c>
    </row>
    <row r="5" spans="1:66" ht="7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4" customHeight="1">
      <c r="B6" s="22"/>
      <c r="C6" s="24"/>
      <c r="D6" s="28" t="s">
        <v>15</v>
      </c>
      <c r="E6" s="24"/>
      <c r="F6" s="201" t="str">
        <f>'Rekapitulácia stavby'!K6</f>
        <v>Zhotovenie uzamykateľných prístreškov pre bicykle v obci Liešťany</v>
      </c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4"/>
      <c r="R6" s="23"/>
    </row>
    <row r="7" spans="1:66" s="1" customFormat="1" ht="32.9" customHeight="1">
      <c r="B7" s="31"/>
      <c r="C7" s="32"/>
      <c r="D7" s="27" t="s">
        <v>102</v>
      </c>
      <c r="E7" s="32"/>
      <c r="F7" s="162" t="s">
        <v>409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32"/>
      <c r="R7" s="33"/>
    </row>
    <row r="8" spans="1:66" s="1" customFormat="1" ht="14.4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" customHeight="1">
      <c r="B9" s="31"/>
      <c r="C9" s="32"/>
      <c r="D9" s="28" t="s">
        <v>18</v>
      </c>
      <c r="E9" s="32"/>
      <c r="F9" s="26" t="s">
        <v>19</v>
      </c>
      <c r="G9" s="32"/>
      <c r="H9" s="32"/>
      <c r="I9" s="32"/>
      <c r="J9" s="32"/>
      <c r="K9" s="32"/>
      <c r="L9" s="32"/>
      <c r="M9" s="28" t="s">
        <v>20</v>
      </c>
      <c r="N9" s="32"/>
      <c r="O9" s="204"/>
      <c r="P9" s="204"/>
      <c r="Q9" s="32"/>
      <c r="R9" s="33"/>
    </row>
    <row r="10" spans="1:66" s="1" customFormat="1" ht="10.75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" customHeight="1">
      <c r="B11" s="31"/>
      <c r="C11" s="32"/>
      <c r="D11" s="28" t="s">
        <v>21</v>
      </c>
      <c r="E11" s="32"/>
      <c r="F11" s="32"/>
      <c r="G11" s="32"/>
      <c r="H11" s="32"/>
      <c r="I11" s="32"/>
      <c r="J11" s="32"/>
      <c r="K11" s="32"/>
      <c r="L11" s="32"/>
      <c r="M11" s="28" t="s">
        <v>22</v>
      </c>
      <c r="N11" s="32"/>
      <c r="O11" s="160" t="s">
        <v>23</v>
      </c>
      <c r="P11" s="160"/>
      <c r="Q11" s="32"/>
      <c r="R11" s="33"/>
    </row>
    <row r="12" spans="1:66" s="1" customFormat="1" ht="18" customHeight="1">
      <c r="B12" s="31"/>
      <c r="C12" s="32"/>
      <c r="D12" s="32"/>
      <c r="E12" s="26" t="s">
        <v>24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160" t="s">
        <v>5</v>
      </c>
      <c r="P12" s="160"/>
      <c r="Q12" s="32"/>
      <c r="R12" s="33"/>
    </row>
    <row r="13" spans="1:66" s="1" customFormat="1" ht="7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22</v>
      </c>
      <c r="N14" s="32"/>
      <c r="O14" s="160" t="str">
        <f>IF('Rekapitulácia stavby'!AN13="","",'Rekapitulácia stavby'!AN13)</f>
        <v/>
      </c>
      <c r="P14" s="160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160" t="str">
        <f>IF('Rekapitulácia stavby'!AN14="","",'Rekapitulácia stavby'!AN14)</f>
        <v/>
      </c>
      <c r="P15" s="160"/>
      <c r="Q15" s="32"/>
      <c r="R15" s="33"/>
    </row>
    <row r="16" spans="1:66" s="1" customFormat="1" ht="7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" customHeight="1">
      <c r="B17" s="31"/>
      <c r="C17" s="32"/>
      <c r="D17" s="28" t="s">
        <v>28</v>
      </c>
      <c r="E17" s="32"/>
      <c r="F17" s="32"/>
      <c r="G17" s="32"/>
      <c r="H17" s="32"/>
      <c r="I17" s="32"/>
      <c r="J17" s="32"/>
      <c r="K17" s="32"/>
      <c r="L17" s="32"/>
      <c r="M17" s="28" t="s">
        <v>22</v>
      </c>
      <c r="N17" s="32"/>
      <c r="O17" s="160" t="s">
        <v>29</v>
      </c>
      <c r="P17" s="160"/>
      <c r="Q17" s="32"/>
      <c r="R17" s="33"/>
    </row>
    <row r="18" spans="2:18" s="1" customFormat="1" ht="18" customHeight="1">
      <c r="B18" s="31"/>
      <c r="C18" s="32"/>
      <c r="D18" s="32"/>
      <c r="E18" s="26" t="s">
        <v>30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160" t="s">
        <v>5</v>
      </c>
      <c r="P18" s="160"/>
      <c r="Q18" s="32"/>
      <c r="R18" s="33"/>
    </row>
    <row r="19" spans="2:18" s="1" customFormat="1" ht="7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" customHeight="1">
      <c r="B20" s="31"/>
      <c r="C20" s="32"/>
      <c r="D20" s="28" t="s">
        <v>32</v>
      </c>
      <c r="E20" s="32"/>
      <c r="F20" s="32"/>
      <c r="G20" s="32"/>
      <c r="H20" s="32"/>
      <c r="I20" s="32"/>
      <c r="J20" s="32"/>
      <c r="K20" s="32"/>
      <c r="L20" s="32"/>
      <c r="M20" s="28" t="s">
        <v>22</v>
      </c>
      <c r="N20" s="32"/>
      <c r="O20" s="160" t="str">
        <f>IF('Rekapitulácia stavby'!AN19="","",'Rekapitulácia stavby'!AN19)</f>
        <v/>
      </c>
      <c r="P20" s="160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160" t="str">
        <f>IF('Rekapitulácia stavby'!AN20="","",'Rekapitulácia stavby'!AN20)</f>
        <v/>
      </c>
      <c r="P21" s="160"/>
      <c r="Q21" s="32"/>
      <c r="R21" s="33"/>
    </row>
    <row r="22" spans="2:18" s="1" customFormat="1" ht="7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" customHeight="1">
      <c r="B23" s="31"/>
      <c r="C23" s="32"/>
      <c r="D23" s="28" t="s">
        <v>33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" customHeight="1">
      <c r="B24" s="31"/>
      <c r="C24" s="32"/>
      <c r="D24" s="32"/>
      <c r="E24" s="167" t="s">
        <v>5</v>
      </c>
      <c r="F24" s="167"/>
      <c r="G24" s="167"/>
      <c r="H24" s="167"/>
      <c r="I24" s="167"/>
      <c r="J24" s="167"/>
      <c r="K24" s="167"/>
      <c r="L24" s="167"/>
      <c r="M24" s="32"/>
      <c r="N24" s="32"/>
      <c r="O24" s="32"/>
      <c r="P24" s="32"/>
      <c r="Q24" s="32"/>
      <c r="R24" s="33"/>
    </row>
    <row r="25" spans="2:18" s="1" customFormat="1" ht="7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7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" customHeight="1">
      <c r="B27" s="31"/>
      <c r="C27" s="32"/>
      <c r="D27" s="102" t="s">
        <v>104</v>
      </c>
      <c r="E27" s="32"/>
      <c r="F27" s="32"/>
      <c r="G27" s="32"/>
      <c r="H27" s="32"/>
      <c r="I27" s="32"/>
      <c r="J27" s="32"/>
      <c r="K27" s="32"/>
      <c r="L27" s="32"/>
      <c r="M27" s="168">
        <f>N88</f>
        <v>0</v>
      </c>
      <c r="N27" s="168"/>
      <c r="O27" s="168"/>
      <c r="P27" s="168"/>
      <c r="Q27" s="32"/>
      <c r="R27" s="33"/>
    </row>
    <row r="28" spans="2:18" s="1" customFormat="1" ht="14.4" customHeight="1">
      <c r="B28" s="31"/>
      <c r="C28" s="32"/>
      <c r="D28" s="30" t="s">
        <v>90</v>
      </c>
      <c r="E28" s="32"/>
      <c r="F28" s="32"/>
      <c r="G28" s="32"/>
      <c r="H28" s="32"/>
      <c r="I28" s="32"/>
      <c r="J28" s="32"/>
      <c r="K28" s="32"/>
      <c r="L28" s="32"/>
      <c r="M28" s="168">
        <f>N104</f>
        <v>0</v>
      </c>
      <c r="N28" s="168"/>
      <c r="O28" s="168"/>
      <c r="P28" s="168"/>
      <c r="Q28" s="32"/>
      <c r="R28" s="33"/>
    </row>
    <row r="29" spans="2:18" s="1" customFormat="1" ht="7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4" customHeight="1">
      <c r="B30" s="31"/>
      <c r="C30" s="32"/>
      <c r="D30" s="103" t="s">
        <v>36</v>
      </c>
      <c r="E30" s="32"/>
      <c r="F30" s="32"/>
      <c r="G30" s="32"/>
      <c r="H30" s="32"/>
      <c r="I30" s="32"/>
      <c r="J30" s="32"/>
      <c r="K30" s="32"/>
      <c r="L30" s="32"/>
      <c r="M30" s="206">
        <f>ROUND(M27+M28,2)</f>
        <v>0</v>
      </c>
      <c r="N30" s="203"/>
      <c r="O30" s="203"/>
      <c r="P30" s="203"/>
      <c r="Q30" s="32"/>
      <c r="R30" s="33"/>
    </row>
    <row r="31" spans="2:18" s="1" customFormat="1" ht="7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" customHeight="1">
      <c r="B32" s="31"/>
      <c r="C32" s="32"/>
      <c r="D32" s="38" t="s">
        <v>37</v>
      </c>
      <c r="E32" s="38" t="s">
        <v>38</v>
      </c>
      <c r="F32" s="39">
        <v>0.2</v>
      </c>
      <c r="G32" s="104" t="s">
        <v>39</v>
      </c>
      <c r="H32" s="207">
        <f>ROUND((SUM(BE104:BE105)+SUM(BE123:BE209)), 2)</f>
        <v>0</v>
      </c>
      <c r="I32" s="203"/>
      <c r="J32" s="203"/>
      <c r="K32" s="32"/>
      <c r="L32" s="32"/>
      <c r="M32" s="207">
        <f>ROUND(ROUND((SUM(BE104:BE105)+SUM(BE123:BE209)), 2)*F32, 2)</f>
        <v>0</v>
      </c>
      <c r="N32" s="203"/>
      <c r="O32" s="203"/>
      <c r="P32" s="203"/>
      <c r="Q32" s="32"/>
      <c r="R32" s="33"/>
    </row>
    <row r="33" spans="2:18" s="1" customFormat="1" ht="14.4" customHeight="1">
      <c r="B33" s="31"/>
      <c r="C33" s="32"/>
      <c r="D33" s="32"/>
      <c r="E33" s="38" t="s">
        <v>40</v>
      </c>
      <c r="F33" s="39">
        <v>0.2</v>
      </c>
      <c r="G33" s="104" t="s">
        <v>39</v>
      </c>
      <c r="H33" s="207">
        <f>ROUND((SUM(BF104:BF105)+SUM(BF123:BF209)), 2)</f>
        <v>0</v>
      </c>
      <c r="I33" s="203"/>
      <c r="J33" s="203"/>
      <c r="K33" s="32"/>
      <c r="L33" s="32"/>
      <c r="M33" s="207">
        <f>ROUND(ROUND((SUM(BF104:BF105)+SUM(BF123:BF209)), 2)*F33, 2)</f>
        <v>0</v>
      </c>
      <c r="N33" s="203"/>
      <c r="O33" s="203"/>
      <c r="P33" s="203"/>
      <c r="Q33" s="32"/>
      <c r="R33" s="33"/>
    </row>
    <row r="34" spans="2:18" s="1" customFormat="1" ht="14.4" hidden="1" customHeight="1">
      <c r="B34" s="31"/>
      <c r="C34" s="32"/>
      <c r="D34" s="32"/>
      <c r="E34" s="38" t="s">
        <v>41</v>
      </c>
      <c r="F34" s="39">
        <v>0.2</v>
      </c>
      <c r="G34" s="104" t="s">
        <v>39</v>
      </c>
      <c r="H34" s="207">
        <f>ROUND((SUM(BG104:BG105)+SUM(BG123:BG209)), 2)</f>
        <v>0</v>
      </c>
      <c r="I34" s="203"/>
      <c r="J34" s="203"/>
      <c r="K34" s="32"/>
      <c r="L34" s="32"/>
      <c r="M34" s="207">
        <v>0</v>
      </c>
      <c r="N34" s="203"/>
      <c r="O34" s="203"/>
      <c r="P34" s="203"/>
      <c r="Q34" s="32"/>
      <c r="R34" s="33"/>
    </row>
    <row r="35" spans="2:18" s="1" customFormat="1" ht="14.4" hidden="1" customHeight="1">
      <c r="B35" s="31"/>
      <c r="C35" s="32"/>
      <c r="D35" s="32"/>
      <c r="E35" s="38" t="s">
        <v>42</v>
      </c>
      <c r="F35" s="39">
        <v>0.2</v>
      </c>
      <c r="G35" s="104" t="s">
        <v>39</v>
      </c>
      <c r="H35" s="207">
        <f>ROUND((SUM(BH104:BH105)+SUM(BH123:BH209)), 2)</f>
        <v>0</v>
      </c>
      <c r="I35" s="203"/>
      <c r="J35" s="203"/>
      <c r="K35" s="32"/>
      <c r="L35" s="32"/>
      <c r="M35" s="207">
        <v>0</v>
      </c>
      <c r="N35" s="203"/>
      <c r="O35" s="203"/>
      <c r="P35" s="203"/>
      <c r="Q35" s="32"/>
      <c r="R35" s="33"/>
    </row>
    <row r="36" spans="2:18" s="1" customFormat="1" ht="14.4" hidden="1" customHeight="1">
      <c r="B36" s="31"/>
      <c r="C36" s="32"/>
      <c r="D36" s="32"/>
      <c r="E36" s="38" t="s">
        <v>43</v>
      </c>
      <c r="F36" s="39">
        <v>0</v>
      </c>
      <c r="G36" s="104" t="s">
        <v>39</v>
      </c>
      <c r="H36" s="207">
        <f>ROUND((SUM(BI104:BI105)+SUM(BI123:BI209)), 2)</f>
        <v>0</v>
      </c>
      <c r="I36" s="203"/>
      <c r="J36" s="203"/>
      <c r="K36" s="32"/>
      <c r="L36" s="32"/>
      <c r="M36" s="207">
        <v>0</v>
      </c>
      <c r="N36" s="203"/>
      <c r="O36" s="203"/>
      <c r="P36" s="203"/>
      <c r="Q36" s="32"/>
      <c r="R36" s="33"/>
    </row>
    <row r="37" spans="2:18" s="1" customFormat="1" ht="7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4" customHeight="1">
      <c r="B38" s="31"/>
      <c r="C38" s="100"/>
      <c r="D38" s="105" t="s">
        <v>44</v>
      </c>
      <c r="E38" s="71"/>
      <c r="F38" s="71"/>
      <c r="G38" s="106" t="s">
        <v>45</v>
      </c>
      <c r="H38" s="107" t="s">
        <v>46</v>
      </c>
      <c r="I38" s="71"/>
      <c r="J38" s="71"/>
      <c r="K38" s="71"/>
      <c r="L38" s="208">
        <f>SUM(M30:M36)</f>
        <v>0</v>
      </c>
      <c r="M38" s="208"/>
      <c r="N38" s="208"/>
      <c r="O38" s="208"/>
      <c r="P38" s="209"/>
      <c r="Q38" s="100"/>
      <c r="R38" s="33"/>
    </row>
    <row r="39" spans="2:18" s="1" customFormat="1" ht="14.4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2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2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2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2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2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2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2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2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3.5">
      <c r="B50" s="31"/>
      <c r="C50" s="32"/>
      <c r="D50" s="46" t="s">
        <v>47</v>
      </c>
      <c r="E50" s="47"/>
      <c r="F50" s="47"/>
      <c r="G50" s="47"/>
      <c r="H50" s="48"/>
      <c r="I50" s="32"/>
      <c r="J50" s="46" t="s">
        <v>48</v>
      </c>
      <c r="K50" s="47"/>
      <c r="L50" s="47"/>
      <c r="M50" s="47"/>
      <c r="N50" s="47"/>
      <c r="O50" s="47"/>
      <c r="P50" s="48"/>
      <c r="Q50" s="32"/>
      <c r="R50" s="33"/>
    </row>
    <row r="51" spans="2:18" ht="12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2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2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2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2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2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2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2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3.5">
      <c r="B59" s="31"/>
      <c r="C59" s="32"/>
      <c r="D59" s="51" t="s">
        <v>49</v>
      </c>
      <c r="E59" s="52"/>
      <c r="F59" s="52"/>
      <c r="G59" s="53" t="s">
        <v>50</v>
      </c>
      <c r="H59" s="54"/>
      <c r="I59" s="32"/>
      <c r="J59" s="51" t="s">
        <v>49</v>
      </c>
      <c r="K59" s="52"/>
      <c r="L59" s="52"/>
      <c r="M59" s="52"/>
      <c r="N59" s="53" t="s">
        <v>50</v>
      </c>
      <c r="O59" s="52"/>
      <c r="P59" s="54"/>
      <c r="Q59" s="32"/>
      <c r="R59" s="33"/>
    </row>
    <row r="60" spans="2:18" ht="1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3.5">
      <c r="B61" s="31"/>
      <c r="C61" s="32"/>
      <c r="D61" s="46" t="s">
        <v>51</v>
      </c>
      <c r="E61" s="47"/>
      <c r="F61" s="47"/>
      <c r="G61" s="47"/>
      <c r="H61" s="48"/>
      <c r="I61" s="32"/>
      <c r="J61" s="46" t="s">
        <v>52</v>
      </c>
      <c r="K61" s="47"/>
      <c r="L61" s="47"/>
      <c r="M61" s="47"/>
      <c r="N61" s="47"/>
      <c r="O61" s="47"/>
      <c r="P61" s="48"/>
      <c r="Q61" s="32"/>
      <c r="R61" s="33"/>
    </row>
    <row r="62" spans="2:18" ht="12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2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2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 ht="12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 ht="12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 ht="12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 ht="12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 ht="12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3.5">
      <c r="B70" s="31"/>
      <c r="C70" s="32"/>
      <c r="D70" s="51" t="s">
        <v>49</v>
      </c>
      <c r="E70" s="52"/>
      <c r="F70" s="52"/>
      <c r="G70" s="53" t="s">
        <v>50</v>
      </c>
      <c r="H70" s="54"/>
      <c r="I70" s="32"/>
      <c r="J70" s="51" t="s">
        <v>49</v>
      </c>
      <c r="K70" s="52"/>
      <c r="L70" s="52"/>
      <c r="M70" s="52"/>
      <c r="N70" s="53" t="s">
        <v>50</v>
      </c>
      <c r="O70" s="52"/>
      <c r="P70" s="54"/>
      <c r="Q70" s="32"/>
      <c r="R70" s="33"/>
    </row>
    <row r="71" spans="2:18" s="1" customFormat="1" ht="14.4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7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7" customHeight="1">
      <c r="B76" s="31"/>
      <c r="C76" s="158" t="s">
        <v>105</v>
      </c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33"/>
    </row>
    <row r="77" spans="2:18" s="1" customFormat="1" ht="7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15</v>
      </c>
      <c r="D78" s="32"/>
      <c r="E78" s="32"/>
      <c r="F78" s="201" t="str">
        <f>F6</f>
        <v>Zhotovenie uzamykateľných prístreškov pre bicykle v obci Liešťany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32"/>
      <c r="R78" s="33"/>
    </row>
    <row r="79" spans="2:18" s="1" customFormat="1" ht="37" customHeight="1">
      <c r="B79" s="31"/>
      <c r="C79" s="65" t="s">
        <v>102</v>
      </c>
      <c r="D79" s="32"/>
      <c r="E79" s="32"/>
      <c r="F79" s="177" t="str">
        <f>F7</f>
        <v>1007-3 - SO 03 Uzamykateľný prístrešok pre bicykle</v>
      </c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32"/>
      <c r="R79" s="33"/>
    </row>
    <row r="80" spans="2:18" s="1" customFormat="1" ht="7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>Liešťany</v>
      </c>
      <c r="G81" s="32"/>
      <c r="H81" s="32"/>
      <c r="I81" s="32"/>
      <c r="J81" s="32"/>
      <c r="K81" s="28" t="s">
        <v>20</v>
      </c>
      <c r="L81" s="32"/>
      <c r="M81" s="204" t="str">
        <f>IF(O9="","",O9)</f>
        <v/>
      </c>
      <c r="N81" s="204"/>
      <c r="O81" s="204"/>
      <c r="P81" s="204"/>
      <c r="Q81" s="32"/>
      <c r="R81" s="33"/>
    </row>
    <row r="82" spans="2:47" s="1" customFormat="1" ht="7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2">
      <c r="B83" s="31"/>
      <c r="C83" s="28" t="s">
        <v>21</v>
      </c>
      <c r="D83" s="32"/>
      <c r="E83" s="32"/>
      <c r="F83" s="26" t="str">
        <f>E12</f>
        <v>Obec Liešťany</v>
      </c>
      <c r="G83" s="32"/>
      <c r="H83" s="32"/>
      <c r="I83" s="32"/>
      <c r="J83" s="32"/>
      <c r="K83" s="28" t="s">
        <v>28</v>
      </c>
      <c r="L83" s="32"/>
      <c r="M83" s="160" t="str">
        <f>E18</f>
        <v>BEEST s.r.o.</v>
      </c>
      <c r="N83" s="160"/>
      <c r="O83" s="160"/>
      <c r="P83" s="160"/>
      <c r="Q83" s="160"/>
      <c r="R83" s="33"/>
    </row>
    <row r="84" spans="2:47" s="1" customFormat="1" ht="14.4" customHeight="1">
      <c r="B84" s="31"/>
      <c r="C84" s="28" t="s">
        <v>26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32</v>
      </c>
      <c r="L84" s="32"/>
      <c r="M84" s="160" t="str">
        <f>E21</f>
        <v xml:space="preserve"> </v>
      </c>
      <c r="N84" s="160"/>
      <c r="O84" s="160"/>
      <c r="P84" s="160"/>
      <c r="Q84" s="160"/>
      <c r="R84" s="33"/>
    </row>
    <row r="85" spans="2:47" s="1" customFormat="1" ht="10.2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0" t="s">
        <v>106</v>
      </c>
      <c r="D86" s="211"/>
      <c r="E86" s="211"/>
      <c r="F86" s="211"/>
      <c r="G86" s="211"/>
      <c r="H86" s="100"/>
      <c r="I86" s="100"/>
      <c r="J86" s="100"/>
      <c r="K86" s="100"/>
      <c r="L86" s="100"/>
      <c r="M86" s="100"/>
      <c r="N86" s="210" t="s">
        <v>107</v>
      </c>
      <c r="O86" s="211"/>
      <c r="P86" s="211"/>
      <c r="Q86" s="211"/>
      <c r="R86" s="33"/>
    </row>
    <row r="87" spans="2:47" s="1" customFormat="1" ht="10.2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66">
        <f>N123</f>
        <v>0</v>
      </c>
      <c r="O88" s="212"/>
      <c r="P88" s="212"/>
      <c r="Q88" s="212"/>
      <c r="R88" s="33"/>
      <c r="AU88" s="18" t="s">
        <v>109</v>
      </c>
    </row>
    <row r="89" spans="2:47" s="6" customFormat="1" ht="25" customHeight="1">
      <c r="B89" s="109"/>
      <c r="C89" s="110"/>
      <c r="D89" s="111" t="s">
        <v>110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3">
        <f>N124</f>
        <v>0</v>
      </c>
      <c r="O89" s="214"/>
      <c r="P89" s="214"/>
      <c r="Q89" s="214"/>
      <c r="R89" s="112"/>
    </row>
    <row r="90" spans="2:47" s="7" customFormat="1" ht="19.899999999999999" customHeight="1">
      <c r="B90" s="113"/>
      <c r="C90" s="114"/>
      <c r="D90" s="115" t="s">
        <v>111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5">
        <f>N125</f>
        <v>0</v>
      </c>
      <c r="O90" s="216"/>
      <c r="P90" s="216"/>
      <c r="Q90" s="216"/>
      <c r="R90" s="116"/>
    </row>
    <row r="91" spans="2:47" s="7" customFormat="1" ht="19.899999999999999" customHeight="1">
      <c r="B91" s="113"/>
      <c r="C91" s="114"/>
      <c r="D91" s="115" t="s">
        <v>112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5">
        <f>N136</f>
        <v>0</v>
      </c>
      <c r="O91" s="216"/>
      <c r="P91" s="216"/>
      <c r="Q91" s="216"/>
      <c r="R91" s="116"/>
    </row>
    <row r="92" spans="2:47" s="7" customFormat="1" ht="19.899999999999999" customHeight="1">
      <c r="B92" s="113"/>
      <c r="C92" s="114"/>
      <c r="D92" s="115" t="s">
        <v>113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5">
        <f>N150</f>
        <v>0</v>
      </c>
      <c r="O92" s="216"/>
      <c r="P92" s="216"/>
      <c r="Q92" s="216"/>
      <c r="R92" s="116"/>
    </row>
    <row r="93" spans="2:47" s="7" customFormat="1" ht="19.899999999999999" customHeight="1">
      <c r="B93" s="113"/>
      <c r="C93" s="114"/>
      <c r="D93" s="115" t="s">
        <v>114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15">
        <f>N158</f>
        <v>0</v>
      </c>
      <c r="O93" s="216"/>
      <c r="P93" s="216"/>
      <c r="Q93" s="216"/>
      <c r="R93" s="116"/>
    </row>
    <row r="94" spans="2:47" s="7" customFormat="1" ht="19.899999999999999" customHeight="1">
      <c r="B94" s="113"/>
      <c r="C94" s="114"/>
      <c r="D94" s="115" t="s">
        <v>115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15">
        <f>N167</f>
        <v>0</v>
      </c>
      <c r="O94" s="216"/>
      <c r="P94" s="216"/>
      <c r="Q94" s="216"/>
      <c r="R94" s="116"/>
    </row>
    <row r="95" spans="2:47" s="6" customFormat="1" ht="25" customHeight="1">
      <c r="B95" s="109"/>
      <c r="C95" s="110"/>
      <c r="D95" s="111" t="s">
        <v>116</v>
      </c>
      <c r="E95" s="110"/>
      <c r="F95" s="110"/>
      <c r="G95" s="110"/>
      <c r="H95" s="110"/>
      <c r="I95" s="110"/>
      <c r="J95" s="110"/>
      <c r="K95" s="110"/>
      <c r="L95" s="110"/>
      <c r="M95" s="110"/>
      <c r="N95" s="213">
        <f>N169</f>
        <v>0</v>
      </c>
      <c r="O95" s="214"/>
      <c r="P95" s="214"/>
      <c r="Q95" s="214"/>
      <c r="R95" s="112"/>
    </row>
    <row r="96" spans="2:47" s="7" customFormat="1" ht="19.899999999999999" customHeight="1">
      <c r="B96" s="113"/>
      <c r="C96" s="114"/>
      <c r="D96" s="115" t="s">
        <v>117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5">
        <f>N170</f>
        <v>0</v>
      </c>
      <c r="O96" s="216"/>
      <c r="P96" s="216"/>
      <c r="Q96" s="216"/>
      <c r="R96" s="116"/>
    </row>
    <row r="97" spans="2:21" s="7" customFormat="1" ht="19.899999999999999" customHeight="1">
      <c r="B97" s="113"/>
      <c r="C97" s="114"/>
      <c r="D97" s="115" t="s">
        <v>118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15">
        <f>N174</f>
        <v>0</v>
      </c>
      <c r="O97" s="216"/>
      <c r="P97" s="216"/>
      <c r="Q97" s="216"/>
      <c r="R97" s="116"/>
    </row>
    <row r="98" spans="2:21" s="7" customFormat="1" ht="19.899999999999999" customHeight="1">
      <c r="B98" s="113"/>
      <c r="C98" s="114"/>
      <c r="D98" s="115" t="s">
        <v>119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15">
        <f>N179</f>
        <v>0</v>
      </c>
      <c r="O98" s="216"/>
      <c r="P98" s="216"/>
      <c r="Q98" s="216"/>
      <c r="R98" s="116"/>
    </row>
    <row r="99" spans="2:21" s="7" customFormat="1" ht="19.899999999999999" customHeight="1">
      <c r="B99" s="113"/>
      <c r="C99" s="114"/>
      <c r="D99" s="115" t="s">
        <v>120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15">
        <f>N192</f>
        <v>0</v>
      </c>
      <c r="O99" s="216"/>
      <c r="P99" s="216"/>
      <c r="Q99" s="216"/>
      <c r="R99" s="116"/>
    </row>
    <row r="100" spans="2:21" s="6" customFormat="1" ht="25" customHeight="1">
      <c r="B100" s="109"/>
      <c r="C100" s="110"/>
      <c r="D100" s="111" t="s">
        <v>121</v>
      </c>
      <c r="E100" s="110"/>
      <c r="F100" s="110"/>
      <c r="G100" s="110"/>
      <c r="H100" s="110"/>
      <c r="I100" s="110"/>
      <c r="J100" s="110"/>
      <c r="K100" s="110"/>
      <c r="L100" s="110"/>
      <c r="M100" s="110"/>
      <c r="N100" s="213">
        <f>N194</f>
        <v>0</v>
      </c>
      <c r="O100" s="214"/>
      <c r="P100" s="214"/>
      <c r="Q100" s="214"/>
      <c r="R100" s="112"/>
    </row>
    <row r="101" spans="2:21" s="7" customFormat="1" ht="19.899999999999999" customHeight="1">
      <c r="B101" s="113"/>
      <c r="C101" s="114"/>
      <c r="D101" s="115" t="s">
        <v>122</v>
      </c>
      <c r="E101" s="114"/>
      <c r="F101" s="114"/>
      <c r="G101" s="114"/>
      <c r="H101" s="114"/>
      <c r="I101" s="114"/>
      <c r="J101" s="114"/>
      <c r="K101" s="114"/>
      <c r="L101" s="114"/>
      <c r="M101" s="114"/>
      <c r="N101" s="215">
        <f>N195</f>
        <v>0</v>
      </c>
      <c r="O101" s="216"/>
      <c r="P101" s="216"/>
      <c r="Q101" s="216"/>
      <c r="R101" s="116"/>
    </row>
    <row r="102" spans="2:21" s="7" customFormat="1" ht="19.899999999999999" customHeight="1">
      <c r="B102" s="113"/>
      <c r="C102" s="114"/>
      <c r="D102" s="115" t="s">
        <v>123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215">
        <f>N207</f>
        <v>0</v>
      </c>
      <c r="O102" s="216"/>
      <c r="P102" s="216"/>
      <c r="Q102" s="216"/>
      <c r="R102" s="116"/>
    </row>
    <row r="103" spans="2:21" s="1" customFormat="1" ht="21.75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21" s="1" customFormat="1" ht="29.25" customHeight="1">
      <c r="B104" s="31"/>
      <c r="C104" s="108" t="s">
        <v>124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212">
        <v>0</v>
      </c>
      <c r="O104" s="217"/>
      <c r="P104" s="217"/>
      <c r="Q104" s="217"/>
      <c r="R104" s="33"/>
      <c r="T104" s="117"/>
      <c r="U104" s="118" t="s">
        <v>37</v>
      </c>
    </row>
    <row r="105" spans="2:21" s="1" customFormat="1" ht="18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21" s="1" customFormat="1" ht="29.25" customHeight="1">
      <c r="B106" s="31"/>
      <c r="C106" s="99" t="s">
        <v>95</v>
      </c>
      <c r="D106" s="100"/>
      <c r="E106" s="100"/>
      <c r="F106" s="100"/>
      <c r="G106" s="100"/>
      <c r="H106" s="100"/>
      <c r="I106" s="100"/>
      <c r="J106" s="100"/>
      <c r="K106" s="100"/>
      <c r="L106" s="165">
        <f>ROUND(SUM(N88+N104),2)</f>
        <v>0</v>
      </c>
      <c r="M106" s="165"/>
      <c r="N106" s="165"/>
      <c r="O106" s="165"/>
      <c r="P106" s="165"/>
      <c r="Q106" s="165"/>
      <c r="R106" s="33"/>
    </row>
    <row r="107" spans="2:21" s="1" customFormat="1" ht="7" customHeight="1"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7"/>
    </row>
    <row r="111" spans="2:21" s="1" customFormat="1" ht="7" customHeight="1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60"/>
    </row>
    <row r="112" spans="2:21" s="1" customFormat="1" ht="37" customHeight="1">
      <c r="B112" s="31"/>
      <c r="C112" s="158" t="s">
        <v>125</v>
      </c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33"/>
    </row>
    <row r="113" spans="2:65" s="1" customFormat="1" ht="7" customHeight="1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30" customHeight="1">
      <c r="B114" s="31"/>
      <c r="C114" s="28" t="s">
        <v>15</v>
      </c>
      <c r="D114" s="32"/>
      <c r="E114" s="32"/>
      <c r="F114" s="201" t="str">
        <f>F6</f>
        <v>Zhotovenie uzamykateľných prístreškov pre bicykle v obci Liešťany</v>
      </c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32"/>
      <c r="R114" s="33"/>
    </row>
    <row r="115" spans="2:65" s="1" customFormat="1" ht="37" customHeight="1">
      <c r="B115" s="31"/>
      <c r="C115" s="65" t="s">
        <v>102</v>
      </c>
      <c r="D115" s="32"/>
      <c r="E115" s="32"/>
      <c r="F115" s="177" t="str">
        <f>F7</f>
        <v>1007-3 - SO 03 Uzamykateľný prístrešok pre bicykle</v>
      </c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Q115" s="32"/>
      <c r="R115" s="33"/>
    </row>
    <row r="116" spans="2:65" s="1" customFormat="1" ht="7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 ht="18" customHeight="1">
      <c r="B117" s="31"/>
      <c r="C117" s="28" t="s">
        <v>18</v>
      </c>
      <c r="D117" s="32"/>
      <c r="E117" s="32"/>
      <c r="F117" s="26" t="str">
        <f>F9</f>
        <v>Liešťany</v>
      </c>
      <c r="G117" s="32"/>
      <c r="H117" s="32"/>
      <c r="I117" s="32"/>
      <c r="J117" s="32"/>
      <c r="K117" s="28" t="s">
        <v>20</v>
      </c>
      <c r="L117" s="32"/>
      <c r="M117" s="204" t="str">
        <f>IF(O9="","",O9)</f>
        <v/>
      </c>
      <c r="N117" s="204"/>
      <c r="O117" s="204"/>
      <c r="P117" s="204"/>
      <c r="Q117" s="32"/>
      <c r="R117" s="33"/>
    </row>
    <row r="118" spans="2:65" s="1" customFormat="1" ht="7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2">
      <c r="B119" s="31"/>
      <c r="C119" s="28" t="s">
        <v>21</v>
      </c>
      <c r="D119" s="32"/>
      <c r="E119" s="32"/>
      <c r="F119" s="26" t="str">
        <f>E12</f>
        <v>Obec Liešťany</v>
      </c>
      <c r="G119" s="32"/>
      <c r="H119" s="32"/>
      <c r="I119" s="32"/>
      <c r="J119" s="32"/>
      <c r="K119" s="28" t="s">
        <v>28</v>
      </c>
      <c r="L119" s="32"/>
      <c r="M119" s="160" t="str">
        <f>E18</f>
        <v>BEEST s.r.o.</v>
      </c>
      <c r="N119" s="160"/>
      <c r="O119" s="160"/>
      <c r="P119" s="160"/>
      <c r="Q119" s="160"/>
      <c r="R119" s="33"/>
    </row>
    <row r="120" spans="2:65" s="1" customFormat="1" ht="14.4" customHeight="1">
      <c r="B120" s="31"/>
      <c r="C120" s="28" t="s">
        <v>26</v>
      </c>
      <c r="D120" s="32"/>
      <c r="E120" s="32"/>
      <c r="F120" s="26" t="str">
        <f>IF(E15="","",E15)</f>
        <v xml:space="preserve"> </v>
      </c>
      <c r="G120" s="32"/>
      <c r="H120" s="32"/>
      <c r="I120" s="32"/>
      <c r="J120" s="32"/>
      <c r="K120" s="28" t="s">
        <v>32</v>
      </c>
      <c r="L120" s="32"/>
      <c r="M120" s="160" t="str">
        <f>E21</f>
        <v xml:space="preserve"> </v>
      </c>
      <c r="N120" s="160"/>
      <c r="O120" s="160"/>
      <c r="P120" s="160"/>
      <c r="Q120" s="160"/>
      <c r="R120" s="33"/>
    </row>
    <row r="121" spans="2:65" s="1" customFormat="1" ht="10.25" customHeight="1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</row>
    <row r="122" spans="2:65" s="8" customFormat="1" ht="29.25" customHeight="1">
      <c r="B122" s="119"/>
      <c r="C122" s="120" t="s">
        <v>126</v>
      </c>
      <c r="D122" s="121" t="s">
        <v>127</v>
      </c>
      <c r="E122" s="121" t="s">
        <v>55</v>
      </c>
      <c r="F122" s="218" t="s">
        <v>128</v>
      </c>
      <c r="G122" s="218"/>
      <c r="H122" s="218"/>
      <c r="I122" s="218"/>
      <c r="J122" s="121" t="s">
        <v>129</v>
      </c>
      <c r="K122" s="121" t="s">
        <v>130</v>
      </c>
      <c r="L122" s="218" t="s">
        <v>131</v>
      </c>
      <c r="M122" s="218"/>
      <c r="N122" s="218" t="s">
        <v>107</v>
      </c>
      <c r="O122" s="218"/>
      <c r="P122" s="218"/>
      <c r="Q122" s="219"/>
      <c r="R122" s="122"/>
      <c r="T122" s="72" t="s">
        <v>132</v>
      </c>
      <c r="U122" s="73" t="s">
        <v>37</v>
      </c>
      <c r="V122" s="73" t="s">
        <v>133</v>
      </c>
      <c r="W122" s="73" t="s">
        <v>134</v>
      </c>
      <c r="X122" s="73" t="s">
        <v>135</v>
      </c>
      <c r="Y122" s="73" t="s">
        <v>136</v>
      </c>
      <c r="Z122" s="73" t="s">
        <v>137</v>
      </c>
      <c r="AA122" s="74" t="s">
        <v>138</v>
      </c>
    </row>
    <row r="123" spans="2:65" s="1" customFormat="1" ht="29.25" customHeight="1">
      <c r="B123" s="31"/>
      <c r="C123" s="76" t="s">
        <v>104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220">
        <f>BK123</f>
        <v>0</v>
      </c>
      <c r="O123" s="221"/>
      <c r="P123" s="221"/>
      <c r="Q123" s="221"/>
      <c r="R123" s="33"/>
      <c r="T123" s="75"/>
      <c r="U123" s="47"/>
      <c r="V123" s="47"/>
      <c r="W123" s="123">
        <f>W124+W169+W194</f>
        <v>643.43760032956015</v>
      </c>
      <c r="X123" s="47"/>
      <c r="Y123" s="123">
        <f>Y124+Y169+Y194</f>
        <v>115.70734784720601</v>
      </c>
      <c r="Z123" s="47"/>
      <c r="AA123" s="124">
        <f>AA124+AA169+AA194</f>
        <v>0.14265</v>
      </c>
      <c r="AT123" s="18" t="s">
        <v>72</v>
      </c>
      <c r="AU123" s="18" t="s">
        <v>109</v>
      </c>
      <c r="BK123" s="125">
        <f>BK124+BK169+BK194</f>
        <v>0</v>
      </c>
    </row>
    <row r="124" spans="2:65" s="9" customFormat="1" ht="37.4" customHeight="1">
      <c r="B124" s="126"/>
      <c r="C124" s="127"/>
      <c r="D124" s="128" t="s">
        <v>110</v>
      </c>
      <c r="E124" s="128"/>
      <c r="F124" s="128"/>
      <c r="G124" s="128"/>
      <c r="H124" s="128"/>
      <c r="I124" s="128"/>
      <c r="J124" s="128"/>
      <c r="K124" s="128"/>
      <c r="L124" s="128"/>
      <c r="M124" s="128"/>
      <c r="N124" s="222">
        <f>BK124</f>
        <v>0</v>
      </c>
      <c r="O124" s="213"/>
      <c r="P124" s="213"/>
      <c r="Q124" s="213"/>
      <c r="R124" s="129"/>
      <c r="T124" s="130"/>
      <c r="U124" s="127"/>
      <c r="V124" s="127"/>
      <c r="W124" s="131">
        <f>W125+W136+W150+W158+W167</f>
        <v>229.09389392956001</v>
      </c>
      <c r="X124" s="127"/>
      <c r="Y124" s="131">
        <f>Y125+Y136+Y150+Y158+Y167</f>
        <v>73.548585467519999</v>
      </c>
      <c r="Z124" s="127"/>
      <c r="AA124" s="132">
        <f>AA125+AA136+AA150+AA158+AA167</f>
        <v>0</v>
      </c>
      <c r="AR124" s="133" t="s">
        <v>81</v>
      </c>
      <c r="AT124" s="134" t="s">
        <v>72</v>
      </c>
      <c r="AU124" s="134" t="s">
        <v>73</v>
      </c>
      <c r="AY124" s="133" t="s">
        <v>139</v>
      </c>
      <c r="BK124" s="135">
        <f>BK125+BK136+BK150+BK158+BK167</f>
        <v>0</v>
      </c>
    </row>
    <row r="125" spans="2:65" s="9" customFormat="1" ht="19.899999999999999" customHeight="1">
      <c r="B125" s="126"/>
      <c r="C125" s="127"/>
      <c r="D125" s="136" t="s">
        <v>111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193">
        <f>BK125</f>
        <v>0</v>
      </c>
      <c r="O125" s="194"/>
      <c r="P125" s="194"/>
      <c r="Q125" s="194"/>
      <c r="R125" s="129"/>
      <c r="T125" s="130"/>
      <c r="U125" s="127"/>
      <c r="V125" s="127"/>
      <c r="W125" s="131">
        <f>SUM(W126:W135)</f>
        <v>52.581874399999997</v>
      </c>
      <c r="X125" s="127"/>
      <c r="Y125" s="131">
        <f>SUM(Y126:Y135)</f>
        <v>0</v>
      </c>
      <c r="Z125" s="127"/>
      <c r="AA125" s="132">
        <f>SUM(AA126:AA135)</f>
        <v>0</v>
      </c>
      <c r="AR125" s="133" t="s">
        <v>81</v>
      </c>
      <c r="AT125" s="134" t="s">
        <v>72</v>
      </c>
      <c r="AU125" s="134" t="s">
        <v>81</v>
      </c>
      <c r="AY125" s="133" t="s">
        <v>139</v>
      </c>
      <c r="BK125" s="135">
        <f>SUM(BK126:BK135)</f>
        <v>0</v>
      </c>
    </row>
    <row r="126" spans="2:65" s="1" customFormat="1" ht="22.75" customHeight="1">
      <c r="B126" s="137"/>
      <c r="C126" s="138" t="s">
        <v>81</v>
      </c>
      <c r="D126" s="138" t="s">
        <v>140</v>
      </c>
      <c r="E126" s="139" t="s">
        <v>141</v>
      </c>
      <c r="F126" s="197" t="s">
        <v>142</v>
      </c>
      <c r="G126" s="197"/>
      <c r="H126" s="197"/>
      <c r="I126" s="197"/>
      <c r="J126" s="140" t="s">
        <v>143</v>
      </c>
      <c r="K126" s="141">
        <v>29.17</v>
      </c>
      <c r="L126" s="192"/>
      <c r="M126" s="192"/>
      <c r="N126" s="192">
        <f t="shared" ref="N126:N135" si="0">ROUND(L126*K126,2)</f>
        <v>0</v>
      </c>
      <c r="O126" s="192"/>
      <c r="P126" s="192"/>
      <c r="Q126" s="192"/>
      <c r="R126" s="142"/>
      <c r="T126" s="143" t="s">
        <v>5</v>
      </c>
      <c r="U126" s="40" t="s">
        <v>40</v>
      </c>
      <c r="V126" s="144">
        <v>0.46</v>
      </c>
      <c r="W126" s="144">
        <f t="shared" ref="W126:W135" si="1">V126*K126</f>
        <v>13.418200000000001</v>
      </c>
      <c r="X126" s="144">
        <v>0</v>
      </c>
      <c r="Y126" s="144">
        <f t="shared" ref="Y126:Y135" si="2">X126*K126</f>
        <v>0</v>
      </c>
      <c r="Z126" s="144">
        <v>0</v>
      </c>
      <c r="AA126" s="145">
        <f t="shared" ref="AA126:AA135" si="3">Z126*K126</f>
        <v>0</v>
      </c>
      <c r="AR126" s="18" t="s">
        <v>144</v>
      </c>
      <c r="AT126" s="18" t="s">
        <v>140</v>
      </c>
      <c r="AU126" s="18" t="s">
        <v>145</v>
      </c>
      <c r="AY126" s="18" t="s">
        <v>139</v>
      </c>
      <c r="BE126" s="146">
        <f t="shared" ref="BE126:BE135" si="4">IF(U126="základná",N126,0)</f>
        <v>0</v>
      </c>
      <c r="BF126" s="146">
        <f t="shared" ref="BF126:BF135" si="5">IF(U126="znížená",N126,0)</f>
        <v>0</v>
      </c>
      <c r="BG126" s="146">
        <f t="shared" ref="BG126:BG135" si="6">IF(U126="zákl. prenesená",N126,0)</f>
        <v>0</v>
      </c>
      <c r="BH126" s="146">
        <f t="shared" ref="BH126:BH135" si="7">IF(U126="zníž. prenesená",N126,0)</f>
        <v>0</v>
      </c>
      <c r="BI126" s="146">
        <f t="shared" ref="BI126:BI135" si="8">IF(U126="nulová",N126,0)</f>
        <v>0</v>
      </c>
      <c r="BJ126" s="18" t="s">
        <v>145</v>
      </c>
      <c r="BK126" s="146">
        <f t="shared" ref="BK126:BK135" si="9">ROUND(L126*K126,2)</f>
        <v>0</v>
      </c>
      <c r="BL126" s="18" t="s">
        <v>144</v>
      </c>
      <c r="BM126" s="18" t="s">
        <v>146</v>
      </c>
    </row>
    <row r="127" spans="2:65" s="1" customFormat="1" ht="22.75" customHeight="1">
      <c r="B127" s="137"/>
      <c r="C127" s="138" t="s">
        <v>145</v>
      </c>
      <c r="D127" s="138" t="s">
        <v>140</v>
      </c>
      <c r="E127" s="139" t="s">
        <v>147</v>
      </c>
      <c r="F127" s="197" t="s">
        <v>148</v>
      </c>
      <c r="G127" s="197"/>
      <c r="H127" s="197"/>
      <c r="I127" s="197"/>
      <c r="J127" s="140" t="s">
        <v>143</v>
      </c>
      <c r="K127" s="141">
        <v>29.18</v>
      </c>
      <c r="L127" s="192"/>
      <c r="M127" s="192"/>
      <c r="N127" s="192">
        <f t="shared" si="0"/>
        <v>0</v>
      </c>
      <c r="O127" s="192"/>
      <c r="P127" s="192"/>
      <c r="Q127" s="192"/>
      <c r="R127" s="142"/>
      <c r="T127" s="143" t="s">
        <v>5</v>
      </c>
      <c r="U127" s="40" t="s">
        <v>40</v>
      </c>
      <c r="V127" s="144">
        <v>0.44773000000000002</v>
      </c>
      <c r="W127" s="144">
        <f t="shared" si="1"/>
        <v>13.0647614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144</v>
      </c>
      <c r="AT127" s="18" t="s">
        <v>140</v>
      </c>
      <c r="AU127" s="18" t="s">
        <v>145</v>
      </c>
      <c r="AY127" s="18" t="s">
        <v>139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145</v>
      </c>
      <c r="BK127" s="146">
        <f t="shared" si="9"/>
        <v>0</v>
      </c>
      <c r="BL127" s="18" t="s">
        <v>144</v>
      </c>
      <c r="BM127" s="18" t="s">
        <v>149</v>
      </c>
    </row>
    <row r="128" spans="2:65" s="1" customFormat="1" ht="22.75" customHeight="1">
      <c r="B128" s="137"/>
      <c r="C128" s="138" t="s">
        <v>150</v>
      </c>
      <c r="D128" s="138" t="s">
        <v>140</v>
      </c>
      <c r="E128" s="139" t="s">
        <v>151</v>
      </c>
      <c r="F128" s="197" t="s">
        <v>152</v>
      </c>
      <c r="G128" s="197"/>
      <c r="H128" s="197"/>
      <c r="I128" s="197"/>
      <c r="J128" s="140" t="s">
        <v>143</v>
      </c>
      <c r="K128" s="141">
        <v>0.38</v>
      </c>
      <c r="L128" s="192"/>
      <c r="M128" s="192"/>
      <c r="N128" s="192">
        <f t="shared" si="0"/>
        <v>0</v>
      </c>
      <c r="O128" s="192"/>
      <c r="P128" s="192"/>
      <c r="Q128" s="192"/>
      <c r="R128" s="142"/>
      <c r="T128" s="143" t="s">
        <v>5</v>
      </c>
      <c r="U128" s="40" t="s">
        <v>40</v>
      </c>
      <c r="V128" s="144">
        <v>2.9609999999999999</v>
      </c>
      <c r="W128" s="144">
        <f t="shared" si="1"/>
        <v>1.1251799999999998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8" t="s">
        <v>144</v>
      </c>
      <c r="AT128" s="18" t="s">
        <v>140</v>
      </c>
      <c r="AU128" s="18" t="s">
        <v>145</v>
      </c>
      <c r="AY128" s="18" t="s">
        <v>139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145</v>
      </c>
      <c r="BK128" s="146">
        <f t="shared" si="9"/>
        <v>0</v>
      </c>
      <c r="BL128" s="18" t="s">
        <v>144</v>
      </c>
      <c r="BM128" s="18" t="s">
        <v>153</v>
      </c>
    </row>
    <row r="129" spans="2:65" s="1" customFormat="1" ht="34.25" customHeight="1">
      <c r="B129" s="137"/>
      <c r="C129" s="138" t="s">
        <v>144</v>
      </c>
      <c r="D129" s="138" t="s">
        <v>140</v>
      </c>
      <c r="E129" s="139" t="s">
        <v>154</v>
      </c>
      <c r="F129" s="197" t="s">
        <v>155</v>
      </c>
      <c r="G129" s="197"/>
      <c r="H129" s="197"/>
      <c r="I129" s="197"/>
      <c r="J129" s="140" t="s">
        <v>143</v>
      </c>
      <c r="K129" s="141">
        <v>0.38</v>
      </c>
      <c r="L129" s="192"/>
      <c r="M129" s="192"/>
      <c r="N129" s="192">
        <f t="shared" si="0"/>
        <v>0</v>
      </c>
      <c r="O129" s="192"/>
      <c r="P129" s="192"/>
      <c r="Q129" s="192"/>
      <c r="R129" s="142"/>
      <c r="T129" s="143" t="s">
        <v>5</v>
      </c>
      <c r="U129" s="40" t="s">
        <v>40</v>
      </c>
      <c r="V129" s="144">
        <v>0.44700000000000001</v>
      </c>
      <c r="W129" s="144">
        <f t="shared" si="1"/>
        <v>0.16986000000000001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144</v>
      </c>
      <c r="AT129" s="18" t="s">
        <v>140</v>
      </c>
      <c r="AU129" s="18" t="s">
        <v>145</v>
      </c>
      <c r="AY129" s="18" t="s">
        <v>139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145</v>
      </c>
      <c r="BK129" s="146">
        <f t="shared" si="9"/>
        <v>0</v>
      </c>
      <c r="BL129" s="18" t="s">
        <v>144</v>
      </c>
      <c r="BM129" s="18" t="s">
        <v>156</v>
      </c>
    </row>
    <row r="130" spans="2:65" s="1" customFormat="1" ht="22.75" customHeight="1">
      <c r="B130" s="137"/>
      <c r="C130" s="138" t="s">
        <v>157</v>
      </c>
      <c r="D130" s="138" t="s">
        <v>140</v>
      </c>
      <c r="E130" s="139" t="s">
        <v>158</v>
      </c>
      <c r="F130" s="197" t="s">
        <v>159</v>
      </c>
      <c r="G130" s="197"/>
      <c r="H130" s="197"/>
      <c r="I130" s="197"/>
      <c r="J130" s="140" t="s">
        <v>143</v>
      </c>
      <c r="K130" s="141">
        <v>28.35</v>
      </c>
      <c r="L130" s="192"/>
      <c r="M130" s="192"/>
      <c r="N130" s="192">
        <f t="shared" si="0"/>
        <v>0</v>
      </c>
      <c r="O130" s="192"/>
      <c r="P130" s="192"/>
      <c r="Q130" s="192"/>
      <c r="R130" s="142"/>
      <c r="T130" s="143" t="s">
        <v>5</v>
      </c>
      <c r="U130" s="40" t="s">
        <v>40</v>
      </c>
      <c r="V130" s="144">
        <v>2.9000000000000001E-2</v>
      </c>
      <c r="W130" s="144">
        <f t="shared" si="1"/>
        <v>0.82215000000000005</v>
      </c>
      <c r="X130" s="144">
        <v>0</v>
      </c>
      <c r="Y130" s="144">
        <f t="shared" si="2"/>
        <v>0</v>
      </c>
      <c r="Z130" s="144">
        <v>0</v>
      </c>
      <c r="AA130" s="145">
        <f t="shared" si="3"/>
        <v>0</v>
      </c>
      <c r="AR130" s="18" t="s">
        <v>144</v>
      </c>
      <c r="AT130" s="18" t="s">
        <v>140</v>
      </c>
      <c r="AU130" s="18" t="s">
        <v>145</v>
      </c>
      <c r="AY130" s="18" t="s">
        <v>139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145</v>
      </c>
      <c r="BK130" s="146">
        <f t="shared" si="9"/>
        <v>0</v>
      </c>
      <c r="BL130" s="18" t="s">
        <v>144</v>
      </c>
      <c r="BM130" s="18" t="s">
        <v>160</v>
      </c>
    </row>
    <row r="131" spans="2:65" s="1" customFormat="1" ht="22.75" customHeight="1">
      <c r="B131" s="137"/>
      <c r="C131" s="138" t="s">
        <v>161</v>
      </c>
      <c r="D131" s="138" t="s">
        <v>140</v>
      </c>
      <c r="E131" s="139" t="s">
        <v>162</v>
      </c>
      <c r="F131" s="197" t="s">
        <v>163</v>
      </c>
      <c r="G131" s="197"/>
      <c r="H131" s="197"/>
      <c r="I131" s="197"/>
      <c r="J131" s="140" t="s">
        <v>143</v>
      </c>
      <c r="K131" s="141">
        <v>850.53</v>
      </c>
      <c r="L131" s="192"/>
      <c r="M131" s="192"/>
      <c r="N131" s="192">
        <f t="shared" si="0"/>
        <v>0</v>
      </c>
      <c r="O131" s="192"/>
      <c r="P131" s="192"/>
      <c r="Q131" s="192"/>
      <c r="R131" s="142"/>
      <c r="T131" s="143" t="s">
        <v>5</v>
      </c>
      <c r="U131" s="40" t="s">
        <v>40</v>
      </c>
      <c r="V131" s="144">
        <v>7.0000000000000001E-3</v>
      </c>
      <c r="W131" s="144">
        <f t="shared" si="1"/>
        <v>5.9537100000000001</v>
      </c>
      <c r="X131" s="144">
        <v>0</v>
      </c>
      <c r="Y131" s="144">
        <f t="shared" si="2"/>
        <v>0</v>
      </c>
      <c r="Z131" s="144">
        <v>0</v>
      </c>
      <c r="AA131" s="145">
        <f t="shared" si="3"/>
        <v>0</v>
      </c>
      <c r="AR131" s="18" t="s">
        <v>144</v>
      </c>
      <c r="AT131" s="18" t="s">
        <v>140</v>
      </c>
      <c r="AU131" s="18" t="s">
        <v>145</v>
      </c>
      <c r="AY131" s="18" t="s">
        <v>139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8" t="s">
        <v>145</v>
      </c>
      <c r="BK131" s="146">
        <f t="shared" si="9"/>
        <v>0</v>
      </c>
      <c r="BL131" s="18" t="s">
        <v>144</v>
      </c>
      <c r="BM131" s="18" t="s">
        <v>164</v>
      </c>
    </row>
    <row r="132" spans="2:65" s="1" customFormat="1" ht="22.75" customHeight="1">
      <c r="B132" s="137"/>
      <c r="C132" s="138" t="s">
        <v>165</v>
      </c>
      <c r="D132" s="138" t="s">
        <v>140</v>
      </c>
      <c r="E132" s="139" t="s">
        <v>166</v>
      </c>
      <c r="F132" s="197" t="s">
        <v>167</v>
      </c>
      <c r="G132" s="197"/>
      <c r="H132" s="197"/>
      <c r="I132" s="197"/>
      <c r="J132" s="140" t="s">
        <v>143</v>
      </c>
      <c r="K132" s="141">
        <v>28.35</v>
      </c>
      <c r="L132" s="192"/>
      <c r="M132" s="192"/>
      <c r="N132" s="192">
        <f t="shared" si="0"/>
        <v>0</v>
      </c>
      <c r="O132" s="192"/>
      <c r="P132" s="192"/>
      <c r="Q132" s="192"/>
      <c r="R132" s="142"/>
      <c r="T132" s="143" t="s">
        <v>5</v>
      </c>
      <c r="U132" s="40" t="s">
        <v>40</v>
      </c>
      <c r="V132" s="144">
        <v>0.61646999999999996</v>
      </c>
      <c r="W132" s="144">
        <f t="shared" si="1"/>
        <v>17.476924499999999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144</v>
      </c>
      <c r="AT132" s="18" t="s">
        <v>140</v>
      </c>
      <c r="AU132" s="18" t="s">
        <v>145</v>
      </c>
      <c r="AY132" s="18" t="s">
        <v>139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145</v>
      </c>
      <c r="BK132" s="146">
        <f t="shared" si="9"/>
        <v>0</v>
      </c>
      <c r="BL132" s="18" t="s">
        <v>144</v>
      </c>
      <c r="BM132" s="18" t="s">
        <v>168</v>
      </c>
    </row>
    <row r="133" spans="2:65" s="1" customFormat="1" ht="22.75" customHeight="1">
      <c r="B133" s="137"/>
      <c r="C133" s="138" t="s">
        <v>169</v>
      </c>
      <c r="D133" s="138" t="s">
        <v>140</v>
      </c>
      <c r="E133" s="139" t="s">
        <v>170</v>
      </c>
      <c r="F133" s="197" t="s">
        <v>171</v>
      </c>
      <c r="G133" s="197"/>
      <c r="H133" s="197"/>
      <c r="I133" s="197"/>
      <c r="J133" s="140" t="s">
        <v>143</v>
      </c>
      <c r="K133" s="141">
        <v>28.35</v>
      </c>
      <c r="L133" s="192"/>
      <c r="M133" s="192"/>
      <c r="N133" s="192">
        <f t="shared" si="0"/>
        <v>0</v>
      </c>
      <c r="O133" s="192"/>
      <c r="P133" s="192"/>
      <c r="Q133" s="192"/>
      <c r="R133" s="142"/>
      <c r="T133" s="143" t="s">
        <v>5</v>
      </c>
      <c r="U133" s="40" t="s">
        <v>40</v>
      </c>
      <c r="V133" s="144">
        <v>9.11E-3</v>
      </c>
      <c r="W133" s="144">
        <f t="shared" si="1"/>
        <v>0.25826850000000001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144</v>
      </c>
      <c r="AT133" s="18" t="s">
        <v>140</v>
      </c>
      <c r="AU133" s="18" t="s">
        <v>145</v>
      </c>
      <c r="AY133" s="18" t="s">
        <v>139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145</v>
      </c>
      <c r="BK133" s="146">
        <f t="shared" si="9"/>
        <v>0</v>
      </c>
      <c r="BL133" s="18" t="s">
        <v>144</v>
      </c>
      <c r="BM133" s="18" t="s">
        <v>172</v>
      </c>
    </row>
    <row r="134" spans="2:65" s="1" customFormat="1" ht="22.75" customHeight="1">
      <c r="B134" s="137"/>
      <c r="C134" s="138" t="s">
        <v>173</v>
      </c>
      <c r="D134" s="138" t="s">
        <v>140</v>
      </c>
      <c r="E134" s="139" t="s">
        <v>174</v>
      </c>
      <c r="F134" s="197" t="s">
        <v>175</v>
      </c>
      <c r="G134" s="197"/>
      <c r="H134" s="197"/>
      <c r="I134" s="197"/>
      <c r="J134" s="140" t="s">
        <v>176</v>
      </c>
      <c r="K134" s="141">
        <v>51.03</v>
      </c>
      <c r="L134" s="192"/>
      <c r="M134" s="192"/>
      <c r="N134" s="192">
        <f t="shared" si="0"/>
        <v>0</v>
      </c>
      <c r="O134" s="192"/>
      <c r="P134" s="192"/>
      <c r="Q134" s="192"/>
      <c r="R134" s="142"/>
      <c r="T134" s="143" t="s">
        <v>5</v>
      </c>
      <c r="U134" s="40" t="s">
        <v>40</v>
      </c>
      <c r="V134" s="144">
        <v>0</v>
      </c>
      <c r="W134" s="144">
        <f t="shared" si="1"/>
        <v>0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144</v>
      </c>
      <c r="AT134" s="18" t="s">
        <v>140</v>
      </c>
      <c r="AU134" s="18" t="s">
        <v>145</v>
      </c>
      <c r="AY134" s="18" t="s">
        <v>139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145</v>
      </c>
      <c r="BK134" s="146">
        <f t="shared" si="9"/>
        <v>0</v>
      </c>
      <c r="BL134" s="18" t="s">
        <v>144</v>
      </c>
      <c r="BM134" s="18" t="s">
        <v>177</v>
      </c>
    </row>
    <row r="135" spans="2:65" s="1" customFormat="1" ht="34.25" customHeight="1">
      <c r="B135" s="137"/>
      <c r="C135" s="138" t="s">
        <v>178</v>
      </c>
      <c r="D135" s="138" t="s">
        <v>140</v>
      </c>
      <c r="E135" s="139" t="s">
        <v>179</v>
      </c>
      <c r="F135" s="197" t="s">
        <v>180</v>
      </c>
      <c r="G135" s="197"/>
      <c r="H135" s="197"/>
      <c r="I135" s="197"/>
      <c r="J135" s="140" t="s">
        <v>143</v>
      </c>
      <c r="K135" s="141">
        <v>1.21</v>
      </c>
      <c r="L135" s="192"/>
      <c r="M135" s="192"/>
      <c r="N135" s="192">
        <f t="shared" si="0"/>
        <v>0</v>
      </c>
      <c r="O135" s="192"/>
      <c r="P135" s="192"/>
      <c r="Q135" s="192"/>
      <c r="R135" s="142"/>
      <c r="T135" s="143" t="s">
        <v>5</v>
      </c>
      <c r="U135" s="40" t="s">
        <v>40</v>
      </c>
      <c r="V135" s="144">
        <v>0.24199999999999999</v>
      </c>
      <c r="W135" s="144">
        <f t="shared" si="1"/>
        <v>0.29281999999999997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144</v>
      </c>
      <c r="AT135" s="18" t="s">
        <v>140</v>
      </c>
      <c r="AU135" s="18" t="s">
        <v>145</v>
      </c>
      <c r="AY135" s="18" t="s">
        <v>139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145</v>
      </c>
      <c r="BK135" s="146">
        <f t="shared" si="9"/>
        <v>0</v>
      </c>
      <c r="BL135" s="18" t="s">
        <v>144</v>
      </c>
      <c r="BM135" s="18" t="s">
        <v>181</v>
      </c>
    </row>
    <row r="136" spans="2:65" s="9" customFormat="1" ht="29.9" customHeight="1">
      <c r="B136" s="126"/>
      <c r="C136" s="127"/>
      <c r="D136" s="136" t="s">
        <v>112</v>
      </c>
      <c r="E136" s="136"/>
      <c r="F136" s="136"/>
      <c r="G136" s="136"/>
      <c r="H136" s="136"/>
      <c r="I136" s="136"/>
      <c r="J136" s="136"/>
      <c r="K136" s="136"/>
      <c r="L136" s="136"/>
      <c r="M136" s="136"/>
      <c r="N136" s="195">
        <f>BK136</f>
        <v>0</v>
      </c>
      <c r="O136" s="196"/>
      <c r="P136" s="196"/>
      <c r="Q136" s="196"/>
      <c r="R136" s="129"/>
      <c r="T136" s="130"/>
      <c r="U136" s="127"/>
      <c r="V136" s="127"/>
      <c r="W136" s="131">
        <f>SUM(W137:W149)</f>
        <v>27.702595229560007</v>
      </c>
      <c r="X136" s="127"/>
      <c r="Y136" s="131">
        <f>SUM(Y137:Y149)</f>
        <v>25.246027567520002</v>
      </c>
      <c r="Z136" s="127"/>
      <c r="AA136" s="132">
        <f>SUM(AA137:AA149)</f>
        <v>0</v>
      </c>
      <c r="AR136" s="133" t="s">
        <v>81</v>
      </c>
      <c r="AT136" s="134" t="s">
        <v>72</v>
      </c>
      <c r="AU136" s="134" t="s">
        <v>81</v>
      </c>
      <c r="AY136" s="133" t="s">
        <v>139</v>
      </c>
      <c r="BK136" s="135">
        <f>SUM(BK137:BK149)</f>
        <v>0</v>
      </c>
    </row>
    <row r="137" spans="2:65" s="1" customFormat="1" ht="34.25" customHeight="1">
      <c r="B137" s="137"/>
      <c r="C137" s="138" t="s">
        <v>182</v>
      </c>
      <c r="D137" s="138" t="s">
        <v>140</v>
      </c>
      <c r="E137" s="139" t="s">
        <v>183</v>
      </c>
      <c r="F137" s="197" t="s">
        <v>184</v>
      </c>
      <c r="G137" s="197"/>
      <c r="H137" s="197"/>
      <c r="I137" s="197"/>
      <c r="J137" s="140" t="s">
        <v>185</v>
      </c>
      <c r="K137" s="141">
        <v>20.8</v>
      </c>
      <c r="L137" s="192"/>
      <c r="M137" s="192"/>
      <c r="N137" s="192">
        <f t="shared" ref="N137:N149" si="10">ROUND(L137*K137,2)</f>
        <v>0</v>
      </c>
      <c r="O137" s="192"/>
      <c r="P137" s="192"/>
      <c r="Q137" s="192"/>
      <c r="R137" s="142"/>
      <c r="T137" s="143" t="s">
        <v>5</v>
      </c>
      <c r="U137" s="40" t="s">
        <v>40</v>
      </c>
      <c r="V137" s="144">
        <v>4.7E-2</v>
      </c>
      <c r="W137" s="144">
        <f t="shared" ref="W137:W149" si="11">V137*K137</f>
        <v>0.97760000000000002</v>
      </c>
      <c r="X137" s="144">
        <v>9.92E-3</v>
      </c>
      <c r="Y137" s="144">
        <f t="shared" ref="Y137:Y149" si="12">X137*K137</f>
        <v>0.20633600000000002</v>
      </c>
      <c r="Z137" s="144">
        <v>0</v>
      </c>
      <c r="AA137" s="145">
        <f t="shared" ref="AA137:AA149" si="13">Z137*K137</f>
        <v>0</v>
      </c>
      <c r="AR137" s="18" t="s">
        <v>144</v>
      </c>
      <c r="AT137" s="18" t="s">
        <v>140</v>
      </c>
      <c r="AU137" s="18" t="s">
        <v>145</v>
      </c>
      <c r="AY137" s="18" t="s">
        <v>139</v>
      </c>
      <c r="BE137" s="146">
        <f t="shared" ref="BE137:BE149" si="14">IF(U137="základná",N137,0)</f>
        <v>0</v>
      </c>
      <c r="BF137" s="146">
        <f t="shared" ref="BF137:BF149" si="15">IF(U137="znížená",N137,0)</f>
        <v>0</v>
      </c>
      <c r="BG137" s="146">
        <f t="shared" ref="BG137:BG149" si="16">IF(U137="zákl. prenesená",N137,0)</f>
        <v>0</v>
      </c>
      <c r="BH137" s="146">
        <f t="shared" ref="BH137:BH149" si="17">IF(U137="zníž. prenesená",N137,0)</f>
        <v>0</v>
      </c>
      <c r="BI137" s="146">
        <f t="shared" ref="BI137:BI149" si="18">IF(U137="nulová",N137,0)</f>
        <v>0</v>
      </c>
      <c r="BJ137" s="18" t="s">
        <v>145</v>
      </c>
      <c r="BK137" s="146">
        <f t="shared" ref="BK137:BK149" si="19">ROUND(L137*K137,2)</f>
        <v>0</v>
      </c>
      <c r="BL137" s="18" t="s">
        <v>144</v>
      </c>
      <c r="BM137" s="18" t="s">
        <v>186</v>
      </c>
    </row>
    <row r="138" spans="2:65" s="1" customFormat="1" ht="34.25" customHeight="1">
      <c r="B138" s="137"/>
      <c r="C138" s="138" t="s">
        <v>187</v>
      </c>
      <c r="D138" s="138" t="s">
        <v>140</v>
      </c>
      <c r="E138" s="139" t="s">
        <v>188</v>
      </c>
      <c r="F138" s="197" t="s">
        <v>189</v>
      </c>
      <c r="G138" s="197"/>
      <c r="H138" s="197"/>
      <c r="I138" s="197"/>
      <c r="J138" s="140" t="s">
        <v>143</v>
      </c>
      <c r="K138" s="141">
        <v>7.49</v>
      </c>
      <c r="L138" s="192"/>
      <c r="M138" s="192"/>
      <c r="N138" s="192">
        <f t="shared" si="10"/>
        <v>0</v>
      </c>
      <c r="O138" s="192"/>
      <c r="P138" s="192"/>
      <c r="Q138" s="192"/>
      <c r="R138" s="142"/>
      <c r="T138" s="143" t="s">
        <v>5</v>
      </c>
      <c r="U138" s="40" t="s">
        <v>40</v>
      </c>
      <c r="V138" s="144">
        <v>1.0968</v>
      </c>
      <c r="W138" s="144">
        <f t="shared" si="11"/>
        <v>8.2150320000000008</v>
      </c>
      <c r="X138" s="144">
        <v>2.0699999999999998</v>
      </c>
      <c r="Y138" s="144">
        <f t="shared" si="12"/>
        <v>15.504299999999999</v>
      </c>
      <c r="Z138" s="144">
        <v>0</v>
      </c>
      <c r="AA138" s="145">
        <f t="shared" si="13"/>
        <v>0</v>
      </c>
      <c r="AR138" s="18" t="s">
        <v>144</v>
      </c>
      <c r="AT138" s="18" t="s">
        <v>140</v>
      </c>
      <c r="AU138" s="18" t="s">
        <v>145</v>
      </c>
      <c r="AY138" s="18" t="s">
        <v>139</v>
      </c>
      <c r="BE138" s="146">
        <f t="shared" si="14"/>
        <v>0</v>
      </c>
      <c r="BF138" s="146">
        <f t="shared" si="15"/>
        <v>0</v>
      </c>
      <c r="BG138" s="146">
        <f t="shared" si="16"/>
        <v>0</v>
      </c>
      <c r="BH138" s="146">
        <f t="shared" si="17"/>
        <v>0</v>
      </c>
      <c r="BI138" s="146">
        <f t="shared" si="18"/>
        <v>0</v>
      </c>
      <c r="BJ138" s="18" t="s">
        <v>145</v>
      </c>
      <c r="BK138" s="146">
        <f t="shared" si="19"/>
        <v>0</v>
      </c>
      <c r="BL138" s="18" t="s">
        <v>144</v>
      </c>
      <c r="BM138" s="18" t="s">
        <v>190</v>
      </c>
    </row>
    <row r="139" spans="2:65" s="1" customFormat="1" ht="22.75" customHeight="1">
      <c r="B139" s="137"/>
      <c r="C139" s="138" t="s">
        <v>191</v>
      </c>
      <c r="D139" s="138" t="s">
        <v>140</v>
      </c>
      <c r="E139" s="139" t="s">
        <v>192</v>
      </c>
      <c r="F139" s="197" t="s">
        <v>193</v>
      </c>
      <c r="G139" s="197"/>
      <c r="H139" s="197"/>
      <c r="I139" s="197"/>
      <c r="J139" s="140" t="s">
        <v>143</v>
      </c>
      <c r="K139" s="141">
        <v>3.14</v>
      </c>
      <c r="L139" s="192"/>
      <c r="M139" s="192"/>
      <c r="N139" s="192">
        <f t="shared" si="10"/>
        <v>0</v>
      </c>
      <c r="O139" s="192"/>
      <c r="P139" s="192"/>
      <c r="Q139" s="192"/>
      <c r="R139" s="142"/>
      <c r="T139" s="143" t="s">
        <v>5</v>
      </c>
      <c r="U139" s="40" t="s">
        <v>40</v>
      </c>
      <c r="V139" s="144">
        <v>0.58499999999999996</v>
      </c>
      <c r="W139" s="144">
        <f t="shared" si="11"/>
        <v>1.8369</v>
      </c>
      <c r="X139" s="144">
        <v>2.4468000000000001</v>
      </c>
      <c r="Y139" s="144">
        <f t="shared" si="12"/>
        <v>7.6829520000000002</v>
      </c>
      <c r="Z139" s="144">
        <v>0</v>
      </c>
      <c r="AA139" s="145">
        <f t="shared" si="13"/>
        <v>0</v>
      </c>
      <c r="AR139" s="18" t="s">
        <v>144</v>
      </c>
      <c r="AT139" s="18" t="s">
        <v>140</v>
      </c>
      <c r="AU139" s="18" t="s">
        <v>145</v>
      </c>
      <c r="AY139" s="18" t="s">
        <v>139</v>
      </c>
      <c r="BE139" s="146">
        <f t="shared" si="14"/>
        <v>0</v>
      </c>
      <c r="BF139" s="146">
        <f t="shared" si="15"/>
        <v>0</v>
      </c>
      <c r="BG139" s="146">
        <f t="shared" si="16"/>
        <v>0</v>
      </c>
      <c r="BH139" s="146">
        <f t="shared" si="17"/>
        <v>0</v>
      </c>
      <c r="BI139" s="146">
        <f t="shared" si="18"/>
        <v>0</v>
      </c>
      <c r="BJ139" s="18" t="s">
        <v>145</v>
      </c>
      <c r="BK139" s="146">
        <f t="shared" si="19"/>
        <v>0</v>
      </c>
      <c r="BL139" s="18" t="s">
        <v>144</v>
      </c>
      <c r="BM139" s="18" t="s">
        <v>194</v>
      </c>
    </row>
    <row r="140" spans="2:65" s="1" customFormat="1" ht="22.75" customHeight="1">
      <c r="B140" s="137"/>
      <c r="C140" s="138" t="s">
        <v>195</v>
      </c>
      <c r="D140" s="138" t="s">
        <v>140</v>
      </c>
      <c r="E140" s="139" t="s">
        <v>196</v>
      </c>
      <c r="F140" s="197" t="s">
        <v>197</v>
      </c>
      <c r="G140" s="197"/>
      <c r="H140" s="197"/>
      <c r="I140" s="197"/>
      <c r="J140" s="140" t="s">
        <v>198</v>
      </c>
      <c r="K140" s="141">
        <v>3.55</v>
      </c>
      <c r="L140" s="192"/>
      <c r="M140" s="192"/>
      <c r="N140" s="192">
        <f t="shared" si="10"/>
        <v>0</v>
      </c>
      <c r="O140" s="192"/>
      <c r="P140" s="192"/>
      <c r="Q140" s="192"/>
      <c r="R140" s="142"/>
      <c r="T140" s="143" t="s">
        <v>5</v>
      </c>
      <c r="U140" s="40" t="s">
        <v>40</v>
      </c>
      <c r="V140" s="144">
        <v>0.36499999999999999</v>
      </c>
      <c r="W140" s="144">
        <f t="shared" si="11"/>
        <v>1.29575</v>
      </c>
      <c r="X140" s="144">
        <v>1.387E-2</v>
      </c>
      <c r="Y140" s="144">
        <f t="shared" si="12"/>
        <v>4.9238499999999998E-2</v>
      </c>
      <c r="Z140" s="144">
        <v>0</v>
      </c>
      <c r="AA140" s="145">
        <f t="shared" si="13"/>
        <v>0</v>
      </c>
      <c r="AR140" s="18" t="s">
        <v>144</v>
      </c>
      <c r="AT140" s="18" t="s">
        <v>140</v>
      </c>
      <c r="AU140" s="18" t="s">
        <v>145</v>
      </c>
      <c r="AY140" s="18" t="s">
        <v>139</v>
      </c>
      <c r="BE140" s="146">
        <f t="shared" si="14"/>
        <v>0</v>
      </c>
      <c r="BF140" s="146">
        <f t="shared" si="15"/>
        <v>0</v>
      </c>
      <c r="BG140" s="146">
        <f t="shared" si="16"/>
        <v>0</v>
      </c>
      <c r="BH140" s="146">
        <f t="shared" si="17"/>
        <v>0</v>
      </c>
      <c r="BI140" s="146">
        <f t="shared" si="18"/>
        <v>0</v>
      </c>
      <c r="BJ140" s="18" t="s">
        <v>145</v>
      </c>
      <c r="BK140" s="146">
        <f t="shared" si="19"/>
        <v>0</v>
      </c>
      <c r="BL140" s="18" t="s">
        <v>144</v>
      </c>
      <c r="BM140" s="18" t="s">
        <v>199</v>
      </c>
    </row>
    <row r="141" spans="2:65" s="1" customFormat="1" ht="22.75" customHeight="1">
      <c r="B141" s="137"/>
      <c r="C141" s="138" t="s">
        <v>200</v>
      </c>
      <c r="D141" s="138" t="s">
        <v>140</v>
      </c>
      <c r="E141" s="139" t="s">
        <v>201</v>
      </c>
      <c r="F141" s="197" t="s">
        <v>202</v>
      </c>
      <c r="G141" s="197"/>
      <c r="H141" s="197"/>
      <c r="I141" s="197"/>
      <c r="J141" s="140" t="s">
        <v>198</v>
      </c>
      <c r="K141" s="141">
        <v>3.55</v>
      </c>
      <c r="L141" s="192"/>
      <c r="M141" s="192"/>
      <c r="N141" s="192">
        <f t="shared" si="10"/>
        <v>0</v>
      </c>
      <c r="O141" s="192"/>
      <c r="P141" s="192"/>
      <c r="Q141" s="192"/>
      <c r="R141" s="142"/>
      <c r="T141" s="143" t="s">
        <v>5</v>
      </c>
      <c r="U141" s="40" t="s">
        <v>40</v>
      </c>
      <c r="V141" s="144">
        <v>0.19966</v>
      </c>
      <c r="W141" s="144">
        <f t="shared" si="11"/>
        <v>0.70879300000000001</v>
      </c>
      <c r="X141" s="144">
        <v>0</v>
      </c>
      <c r="Y141" s="144">
        <f t="shared" si="12"/>
        <v>0</v>
      </c>
      <c r="Z141" s="144">
        <v>0</v>
      </c>
      <c r="AA141" s="145">
        <f t="shared" si="13"/>
        <v>0</v>
      </c>
      <c r="AR141" s="18" t="s">
        <v>144</v>
      </c>
      <c r="AT141" s="18" t="s">
        <v>140</v>
      </c>
      <c r="AU141" s="18" t="s">
        <v>145</v>
      </c>
      <c r="AY141" s="18" t="s">
        <v>139</v>
      </c>
      <c r="BE141" s="146">
        <f t="shared" si="14"/>
        <v>0</v>
      </c>
      <c r="BF141" s="146">
        <f t="shared" si="15"/>
        <v>0</v>
      </c>
      <c r="BG141" s="146">
        <f t="shared" si="16"/>
        <v>0</v>
      </c>
      <c r="BH141" s="146">
        <f t="shared" si="17"/>
        <v>0</v>
      </c>
      <c r="BI141" s="146">
        <f t="shared" si="18"/>
        <v>0</v>
      </c>
      <c r="BJ141" s="18" t="s">
        <v>145</v>
      </c>
      <c r="BK141" s="146">
        <f t="shared" si="19"/>
        <v>0</v>
      </c>
      <c r="BL141" s="18" t="s">
        <v>144</v>
      </c>
      <c r="BM141" s="18" t="s">
        <v>203</v>
      </c>
    </row>
    <row r="142" spans="2:65" s="1" customFormat="1" ht="22.75" customHeight="1">
      <c r="B142" s="137"/>
      <c r="C142" s="138" t="s">
        <v>204</v>
      </c>
      <c r="D142" s="138" t="s">
        <v>140</v>
      </c>
      <c r="E142" s="139" t="s">
        <v>205</v>
      </c>
      <c r="F142" s="197" t="s">
        <v>206</v>
      </c>
      <c r="G142" s="197"/>
      <c r="H142" s="197"/>
      <c r="I142" s="197"/>
      <c r="J142" s="140" t="s">
        <v>176</v>
      </c>
      <c r="K142" s="141">
        <v>0.08</v>
      </c>
      <c r="L142" s="192"/>
      <c r="M142" s="192"/>
      <c r="N142" s="192">
        <f t="shared" si="10"/>
        <v>0</v>
      </c>
      <c r="O142" s="192"/>
      <c r="P142" s="192"/>
      <c r="Q142" s="192"/>
      <c r="R142" s="142"/>
      <c r="T142" s="143" t="s">
        <v>5</v>
      </c>
      <c r="U142" s="40" t="s">
        <v>40</v>
      </c>
      <c r="V142" s="144">
        <v>34.372</v>
      </c>
      <c r="W142" s="144">
        <f t="shared" si="11"/>
        <v>2.7497600000000002</v>
      </c>
      <c r="X142" s="144">
        <v>1.01895</v>
      </c>
      <c r="Y142" s="144">
        <f t="shared" si="12"/>
        <v>8.1516000000000005E-2</v>
      </c>
      <c r="Z142" s="144">
        <v>0</v>
      </c>
      <c r="AA142" s="145">
        <f t="shared" si="13"/>
        <v>0</v>
      </c>
      <c r="AR142" s="18" t="s">
        <v>144</v>
      </c>
      <c r="AT142" s="18" t="s">
        <v>140</v>
      </c>
      <c r="AU142" s="18" t="s">
        <v>145</v>
      </c>
      <c r="AY142" s="18" t="s">
        <v>139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8" t="s">
        <v>145</v>
      </c>
      <c r="BK142" s="146">
        <f t="shared" si="19"/>
        <v>0</v>
      </c>
      <c r="BL142" s="18" t="s">
        <v>144</v>
      </c>
      <c r="BM142" s="18" t="s">
        <v>207</v>
      </c>
    </row>
    <row r="143" spans="2:65" s="1" customFormat="1" ht="22.75" customHeight="1">
      <c r="B143" s="137"/>
      <c r="C143" s="138" t="s">
        <v>208</v>
      </c>
      <c r="D143" s="138" t="s">
        <v>140</v>
      </c>
      <c r="E143" s="139" t="s">
        <v>209</v>
      </c>
      <c r="F143" s="197" t="s">
        <v>210</v>
      </c>
      <c r="G143" s="197"/>
      <c r="H143" s="197"/>
      <c r="I143" s="197"/>
      <c r="J143" s="140" t="s">
        <v>176</v>
      </c>
      <c r="K143" s="141">
        <v>0.19</v>
      </c>
      <c r="L143" s="192"/>
      <c r="M143" s="192"/>
      <c r="N143" s="192">
        <f t="shared" si="10"/>
        <v>0</v>
      </c>
      <c r="O143" s="192"/>
      <c r="P143" s="192"/>
      <c r="Q143" s="192"/>
      <c r="R143" s="142"/>
      <c r="T143" s="143" t="s">
        <v>5</v>
      </c>
      <c r="U143" s="40" t="s">
        <v>40</v>
      </c>
      <c r="V143" s="144">
        <v>15.932527523999999</v>
      </c>
      <c r="W143" s="144">
        <f t="shared" si="11"/>
        <v>3.0271802295599999</v>
      </c>
      <c r="X143" s="144">
        <v>1.202961408</v>
      </c>
      <c r="Y143" s="144">
        <f t="shared" si="12"/>
        <v>0.22856266751999998</v>
      </c>
      <c r="Z143" s="144">
        <v>0</v>
      </c>
      <c r="AA143" s="145">
        <f t="shared" si="13"/>
        <v>0</v>
      </c>
      <c r="AR143" s="18" t="s">
        <v>144</v>
      </c>
      <c r="AT143" s="18" t="s">
        <v>140</v>
      </c>
      <c r="AU143" s="18" t="s">
        <v>145</v>
      </c>
      <c r="AY143" s="18" t="s">
        <v>139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8" t="s">
        <v>145</v>
      </c>
      <c r="BK143" s="146">
        <f t="shared" si="19"/>
        <v>0</v>
      </c>
      <c r="BL143" s="18" t="s">
        <v>144</v>
      </c>
      <c r="BM143" s="18" t="s">
        <v>211</v>
      </c>
    </row>
    <row r="144" spans="2:65" s="1" customFormat="1" ht="22.75" customHeight="1">
      <c r="B144" s="137"/>
      <c r="C144" s="138" t="s">
        <v>212</v>
      </c>
      <c r="D144" s="138" t="s">
        <v>140</v>
      </c>
      <c r="E144" s="139" t="s">
        <v>213</v>
      </c>
      <c r="F144" s="197" t="s">
        <v>214</v>
      </c>
      <c r="G144" s="197"/>
      <c r="H144" s="197"/>
      <c r="I144" s="197"/>
      <c r="J144" s="140" t="s">
        <v>143</v>
      </c>
      <c r="K144" s="141">
        <v>0.65</v>
      </c>
      <c r="L144" s="192"/>
      <c r="M144" s="192"/>
      <c r="N144" s="192">
        <f t="shared" si="10"/>
        <v>0</v>
      </c>
      <c r="O144" s="192"/>
      <c r="P144" s="192"/>
      <c r="Q144" s="192"/>
      <c r="R144" s="142"/>
      <c r="T144" s="143" t="s">
        <v>5</v>
      </c>
      <c r="U144" s="40" t="s">
        <v>40</v>
      </c>
      <c r="V144" s="144">
        <v>0.60399999999999998</v>
      </c>
      <c r="W144" s="144">
        <f t="shared" si="11"/>
        <v>0.3926</v>
      </c>
      <c r="X144" s="144">
        <v>2.2151299999999998</v>
      </c>
      <c r="Y144" s="144">
        <f t="shared" si="12"/>
        <v>1.4398344999999999</v>
      </c>
      <c r="Z144" s="144">
        <v>0</v>
      </c>
      <c r="AA144" s="145">
        <f t="shared" si="13"/>
        <v>0</v>
      </c>
      <c r="AR144" s="18" t="s">
        <v>144</v>
      </c>
      <c r="AT144" s="18" t="s">
        <v>140</v>
      </c>
      <c r="AU144" s="18" t="s">
        <v>145</v>
      </c>
      <c r="AY144" s="18" t="s">
        <v>139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8" t="s">
        <v>145</v>
      </c>
      <c r="BK144" s="146">
        <f t="shared" si="19"/>
        <v>0</v>
      </c>
      <c r="BL144" s="18" t="s">
        <v>144</v>
      </c>
      <c r="BM144" s="18" t="s">
        <v>215</v>
      </c>
    </row>
    <row r="145" spans="2:65" s="1" customFormat="1" ht="22.75" customHeight="1">
      <c r="B145" s="137"/>
      <c r="C145" s="138" t="s">
        <v>216</v>
      </c>
      <c r="D145" s="138" t="s">
        <v>140</v>
      </c>
      <c r="E145" s="139" t="s">
        <v>217</v>
      </c>
      <c r="F145" s="197" t="s">
        <v>218</v>
      </c>
      <c r="G145" s="197"/>
      <c r="H145" s="197"/>
      <c r="I145" s="197"/>
      <c r="J145" s="140" t="s">
        <v>198</v>
      </c>
      <c r="K145" s="141">
        <v>6.16</v>
      </c>
      <c r="L145" s="192"/>
      <c r="M145" s="192"/>
      <c r="N145" s="192">
        <f t="shared" si="10"/>
        <v>0</v>
      </c>
      <c r="O145" s="192"/>
      <c r="P145" s="192"/>
      <c r="Q145" s="192"/>
      <c r="R145" s="142"/>
      <c r="T145" s="143" t="s">
        <v>5</v>
      </c>
      <c r="U145" s="40" t="s">
        <v>40</v>
      </c>
      <c r="V145" s="144">
        <v>0.35799999999999998</v>
      </c>
      <c r="W145" s="144">
        <f t="shared" si="11"/>
        <v>2.2052800000000001</v>
      </c>
      <c r="X145" s="144">
        <v>6.7000000000000002E-4</v>
      </c>
      <c r="Y145" s="144">
        <f t="shared" si="12"/>
        <v>4.1272000000000001E-3</v>
      </c>
      <c r="Z145" s="144">
        <v>0</v>
      </c>
      <c r="AA145" s="145">
        <f t="shared" si="13"/>
        <v>0</v>
      </c>
      <c r="AR145" s="18" t="s">
        <v>144</v>
      </c>
      <c r="AT145" s="18" t="s">
        <v>140</v>
      </c>
      <c r="AU145" s="18" t="s">
        <v>145</v>
      </c>
      <c r="AY145" s="18" t="s">
        <v>139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8" t="s">
        <v>145</v>
      </c>
      <c r="BK145" s="146">
        <f t="shared" si="19"/>
        <v>0</v>
      </c>
      <c r="BL145" s="18" t="s">
        <v>144</v>
      </c>
      <c r="BM145" s="18" t="s">
        <v>219</v>
      </c>
    </row>
    <row r="146" spans="2:65" s="1" customFormat="1" ht="22.75" customHeight="1">
      <c r="B146" s="137"/>
      <c r="C146" s="138" t="s">
        <v>10</v>
      </c>
      <c r="D146" s="138" t="s">
        <v>140</v>
      </c>
      <c r="E146" s="139" t="s">
        <v>220</v>
      </c>
      <c r="F146" s="197" t="s">
        <v>221</v>
      </c>
      <c r="G146" s="197"/>
      <c r="H146" s="197"/>
      <c r="I146" s="197"/>
      <c r="J146" s="140" t="s">
        <v>198</v>
      </c>
      <c r="K146" s="141">
        <v>6.16</v>
      </c>
      <c r="L146" s="192"/>
      <c r="M146" s="192"/>
      <c r="N146" s="192">
        <f t="shared" si="10"/>
        <v>0</v>
      </c>
      <c r="O146" s="192"/>
      <c r="P146" s="192"/>
      <c r="Q146" s="192"/>
      <c r="R146" s="142"/>
      <c r="T146" s="143" t="s">
        <v>5</v>
      </c>
      <c r="U146" s="40" t="s">
        <v>40</v>
      </c>
      <c r="V146" s="144">
        <v>0.19900000000000001</v>
      </c>
      <c r="W146" s="144">
        <f t="shared" si="11"/>
        <v>1.22584</v>
      </c>
      <c r="X146" s="144">
        <v>0</v>
      </c>
      <c r="Y146" s="144">
        <f t="shared" si="12"/>
        <v>0</v>
      </c>
      <c r="Z146" s="144">
        <v>0</v>
      </c>
      <c r="AA146" s="145">
        <f t="shared" si="13"/>
        <v>0</v>
      </c>
      <c r="AR146" s="18" t="s">
        <v>144</v>
      </c>
      <c r="AT146" s="18" t="s">
        <v>140</v>
      </c>
      <c r="AU146" s="18" t="s">
        <v>145</v>
      </c>
      <c r="AY146" s="18" t="s">
        <v>139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8" t="s">
        <v>145</v>
      </c>
      <c r="BK146" s="146">
        <f t="shared" si="19"/>
        <v>0</v>
      </c>
      <c r="BL146" s="18" t="s">
        <v>144</v>
      </c>
      <c r="BM146" s="18" t="s">
        <v>222</v>
      </c>
    </row>
    <row r="147" spans="2:65" s="1" customFormat="1" ht="22.75" customHeight="1">
      <c r="B147" s="137"/>
      <c r="C147" s="138" t="s">
        <v>223</v>
      </c>
      <c r="D147" s="138" t="s">
        <v>140</v>
      </c>
      <c r="E147" s="139" t="s">
        <v>224</v>
      </c>
      <c r="F147" s="197" t="s">
        <v>225</v>
      </c>
      <c r="G147" s="197"/>
      <c r="H147" s="197"/>
      <c r="I147" s="197"/>
      <c r="J147" s="140" t="s">
        <v>176</v>
      </c>
      <c r="K147" s="141">
        <v>0.03</v>
      </c>
      <c r="L147" s="192"/>
      <c r="M147" s="192"/>
      <c r="N147" s="192">
        <f t="shared" si="10"/>
        <v>0</v>
      </c>
      <c r="O147" s="192"/>
      <c r="P147" s="192"/>
      <c r="Q147" s="192"/>
      <c r="R147" s="142"/>
      <c r="T147" s="143" t="s">
        <v>5</v>
      </c>
      <c r="U147" s="40" t="s">
        <v>40</v>
      </c>
      <c r="V147" s="144">
        <v>35.362000000000002</v>
      </c>
      <c r="W147" s="144">
        <f t="shared" si="11"/>
        <v>1.0608599999999999</v>
      </c>
      <c r="X147" s="144">
        <v>1.01895</v>
      </c>
      <c r="Y147" s="144">
        <f t="shared" si="12"/>
        <v>3.0568499999999998E-2</v>
      </c>
      <c r="Z147" s="144">
        <v>0</v>
      </c>
      <c r="AA147" s="145">
        <f t="shared" si="13"/>
        <v>0</v>
      </c>
      <c r="AR147" s="18" t="s">
        <v>144</v>
      </c>
      <c r="AT147" s="18" t="s">
        <v>140</v>
      </c>
      <c r="AU147" s="18" t="s">
        <v>145</v>
      </c>
      <c r="AY147" s="18" t="s">
        <v>139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8" t="s">
        <v>145</v>
      </c>
      <c r="BK147" s="146">
        <f t="shared" si="19"/>
        <v>0</v>
      </c>
      <c r="BL147" s="18" t="s">
        <v>144</v>
      </c>
      <c r="BM147" s="18" t="s">
        <v>226</v>
      </c>
    </row>
    <row r="148" spans="2:65" s="1" customFormat="1" ht="34.25" customHeight="1">
      <c r="B148" s="137"/>
      <c r="C148" s="138" t="s">
        <v>227</v>
      </c>
      <c r="D148" s="138" t="s">
        <v>140</v>
      </c>
      <c r="E148" s="139" t="s">
        <v>228</v>
      </c>
      <c r="F148" s="197" t="s">
        <v>229</v>
      </c>
      <c r="G148" s="197"/>
      <c r="H148" s="197"/>
      <c r="I148" s="197"/>
      <c r="J148" s="140" t="s">
        <v>198</v>
      </c>
      <c r="K148" s="141">
        <v>40.07</v>
      </c>
      <c r="L148" s="192"/>
      <c r="M148" s="192"/>
      <c r="N148" s="192">
        <f t="shared" si="10"/>
        <v>0</v>
      </c>
      <c r="O148" s="192"/>
      <c r="P148" s="192"/>
      <c r="Q148" s="192"/>
      <c r="R148" s="142"/>
      <c r="T148" s="143" t="s">
        <v>5</v>
      </c>
      <c r="U148" s="40" t="s">
        <v>40</v>
      </c>
      <c r="V148" s="144">
        <v>0.1</v>
      </c>
      <c r="W148" s="144">
        <f t="shared" si="11"/>
        <v>4.0070000000000006</v>
      </c>
      <c r="X148" s="144">
        <v>2.5999999999999998E-4</v>
      </c>
      <c r="Y148" s="144">
        <f t="shared" si="12"/>
        <v>1.0418199999999999E-2</v>
      </c>
      <c r="Z148" s="144">
        <v>0</v>
      </c>
      <c r="AA148" s="145">
        <f t="shared" si="13"/>
        <v>0</v>
      </c>
      <c r="AR148" s="18" t="s">
        <v>144</v>
      </c>
      <c r="AT148" s="18" t="s">
        <v>140</v>
      </c>
      <c r="AU148" s="18" t="s">
        <v>145</v>
      </c>
      <c r="AY148" s="18" t="s">
        <v>139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8" t="s">
        <v>145</v>
      </c>
      <c r="BK148" s="146">
        <f t="shared" si="19"/>
        <v>0</v>
      </c>
      <c r="BL148" s="18" t="s">
        <v>144</v>
      </c>
      <c r="BM148" s="18" t="s">
        <v>230</v>
      </c>
    </row>
    <row r="149" spans="2:65" s="1" customFormat="1" ht="22.75" customHeight="1">
      <c r="B149" s="137"/>
      <c r="C149" s="147" t="s">
        <v>231</v>
      </c>
      <c r="D149" s="147" t="s">
        <v>232</v>
      </c>
      <c r="E149" s="148" t="s">
        <v>233</v>
      </c>
      <c r="F149" s="198" t="s">
        <v>234</v>
      </c>
      <c r="G149" s="198"/>
      <c r="H149" s="198"/>
      <c r="I149" s="198"/>
      <c r="J149" s="149" t="s">
        <v>198</v>
      </c>
      <c r="K149" s="150">
        <v>40.869999999999997</v>
      </c>
      <c r="L149" s="191"/>
      <c r="M149" s="191"/>
      <c r="N149" s="191">
        <f t="shared" si="10"/>
        <v>0</v>
      </c>
      <c r="O149" s="192"/>
      <c r="P149" s="192"/>
      <c r="Q149" s="192"/>
      <c r="R149" s="142"/>
      <c r="T149" s="143" t="s">
        <v>5</v>
      </c>
      <c r="U149" s="40" t="s">
        <v>40</v>
      </c>
      <c r="V149" s="144">
        <v>0</v>
      </c>
      <c r="W149" s="144">
        <f t="shared" si="11"/>
        <v>0</v>
      </c>
      <c r="X149" s="144">
        <v>2.0000000000000001E-4</v>
      </c>
      <c r="Y149" s="144">
        <f t="shared" si="12"/>
        <v>8.1740000000000007E-3</v>
      </c>
      <c r="Z149" s="144">
        <v>0</v>
      </c>
      <c r="AA149" s="145">
        <f t="shared" si="13"/>
        <v>0</v>
      </c>
      <c r="AR149" s="18" t="s">
        <v>169</v>
      </c>
      <c r="AT149" s="18" t="s">
        <v>232</v>
      </c>
      <c r="AU149" s="18" t="s">
        <v>145</v>
      </c>
      <c r="AY149" s="18" t="s">
        <v>139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8" t="s">
        <v>145</v>
      </c>
      <c r="BK149" s="146">
        <f t="shared" si="19"/>
        <v>0</v>
      </c>
      <c r="BL149" s="18" t="s">
        <v>144</v>
      </c>
      <c r="BM149" s="18" t="s">
        <v>235</v>
      </c>
    </row>
    <row r="150" spans="2:65" s="9" customFormat="1" ht="29.9" customHeight="1">
      <c r="B150" s="126"/>
      <c r="C150" s="127"/>
      <c r="D150" s="136" t="s">
        <v>113</v>
      </c>
      <c r="E150" s="136"/>
      <c r="F150" s="136"/>
      <c r="G150" s="136"/>
      <c r="H150" s="136"/>
      <c r="I150" s="136"/>
      <c r="J150" s="136"/>
      <c r="K150" s="136"/>
      <c r="L150" s="136"/>
      <c r="M150" s="136"/>
      <c r="N150" s="195">
        <f>BK150</f>
        <v>0</v>
      </c>
      <c r="O150" s="196"/>
      <c r="P150" s="196"/>
      <c r="Q150" s="196"/>
      <c r="R150" s="129"/>
      <c r="T150" s="130"/>
      <c r="U150" s="127"/>
      <c r="V150" s="127"/>
      <c r="W150" s="131">
        <f>SUM(W151:W157)</f>
        <v>51.924247800000003</v>
      </c>
      <c r="X150" s="127"/>
      <c r="Y150" s="131">
        <f>SUM(Y151:Y157)</f>
        <v>39.258775900000003</v>
      </c>
      <c r="Z150" s="127"/>
      <c r="AA150" s="132">
        <f>SUM(AA151:AA157)</f>
        <v>0</v>
      </c>
      <c r="AR150" s="133" t="s">
        <v>81</v>
      </c>
      <c r="AT150" s="134" t="s">
        <v>72</v>
      </c>
      <c r="AU150" s="134" t="s">
        <v>81</v>
      </c>
      <c r="AY150" s="133" t="s">
        <v>139</v>
      </c>
      <c r="BK150" s="135">
        <f>SUM(BK151:BK157)</f>
        <v>0</v>
      </c>
    </row>
    <row r="151" spans="2:65" s="1" customFormat="1" ht="34.25" customHeight="1">
      <c r="B151" s="137"/>
      <c r="C151" s="138" t="s">
        <v>236</v>
      </c>
      <c r="D151" s="138" t="s">
        <v>140</v>
      </c>
      <c r="E151" s="139" t="s">
        <v>237</v>
      </c>
      <c r="F151" s="197" t="s">
        <v>238</v>
      </c>
      <c r="G151" s="197"/>
      <c r="H151" s="197"/>
      <c r="I151" s="197"/>
      <c r="J151" s="140" t="s">
        <v>198</v>
      </c>
      <c r="K151" s="141">
        <v>26.09</v>
      </c>
      <c r="L151" s="192"/>
      <c r="M151" s="192"/>
      <c r="N151" s="192">
        <f t="shared" ref="N151:N157" si="20">ROUND(L151*K151,2)</f>
        <v>0</v>
      </c>
      <c r="O151" s="192"/>
      <c r="P151" s="192"/>
      <c r="Q151" s="192"/>
      <c r="R151" s="142"/>
      <c r="T151" s="143" t="s">
        <v>5</v>
      </c>
      <c r="U151" s="40" t="s">
        <v>40</v>
      </c>
      <c r="V151" s="144">
        <v>2.3120000000000002E-2</v>
      </c>
      <c r="W151" s="144">
        <f t="shared" ref="W151:W157" si="21">V151*K151</f>
        <v>0.60320080000000009</v>
      </c>
      <c r="X151" s="144">
        <v>0.22542000000000001</v>
      </c>
      <c r="Y151" s="144">
        <f t="shared" ref="Y151:Y157" si="22">X151*K151</f>
        <v>5.8812078000000003</v>
      </c>
      <c r="Z151" s="144">
        <v>0</v>
      </c>
      <c r="AA151" s="145">
        <f t="shared" ref="AA151:AA157" si="23">Z151*K151</f>
        <v>0</v>
      </c>
      <c r="AR151" s="18" t="s">
        <v>144</v>
      </c>
      <c r="AT151" s="18" t="s">
        <v>140</v>
      </c>
      <c r="AU151" s="18" t="s">
        <v>145</v>
      </c>
      <c r="AY151" s="18" t="s">
        <v>139</v>
      </c>
      <c r="BE151" s="146">
        <f t="shared" ref="BE151:BE157" si="24">IF(U151="základná",N151,0)</f>
        <v>0</v>
      </c>
      <c r="BF151" s="146">
        <f t="shared" ref="BF151:BF157" si="25">IF(U151="znížená",N151,0)</f>
        <v>0</v>
      </c>
      <c r="BG151" s="146">
        <f t="shared" ref="BG151:BG157" si="26">IF(U151="zákl. prenesená",N151,0)</f>
        <v>0</v>
      </c>
      <c r="BH151" s="146">
        <f t="shared" ref="BH151:BH157" si="27">IF(U151="zníž. prenesená",N151,0)</f>
        <v>0</v>
      </c>
      <c r="BI151" s="146">
        <f t="shared" ref="BI151:BI157" si="28">IF(U151="nulová",N151,0)</f>
        <v>0</v>
      </c>
      <c r="BJ151" s="18" t="s">
        <v>145</v>
      </c>
      <c r="BK151" s="146">
        <f t="shared" ref="BK151:BK157" si="29">ROUND(L151*K151,2)</f>
        <v>0</v>
      </c>
      <c r="BL151" s="18" t="s">
        <v>144</v>
      </c>
      <c r="BM151" s="18" t="s">
        <v>239</v>
      </c>
    </row>
    <row r="152" spans="2:65" s="1" customFormat="1" ht="34.25" customHeight="1">
      <c r="B152" s="137"/>
      <c r="C152" s="138" t="s">
        <v>240</v>
      </c>
      <c r="D152" s="138" t="s">
        <v>140</v>
      </c>
      <c r="E152" s="139" t="s">
        <v>241</v>
      </c>
      <c r="F152" s="197" t="s">
        <v>242</v>
      </c>
      <c r="G152" s="197"/>
      <c r="H152" s="197"/>
      <c r="I152" s="197"/>
      <c r="J152" s="140" t="s">
        <v>198</v>
      </c>
      <c r="K152" s="141">
        <v>26.09</v>
      </c>
      <c r="L152" s="192"/>
      <c r="M152" s="192"/>
      <c r="N152" s="192">
        <f t="shared" si="20"/>
        <v>0</v>
      </c>
      <c r="O152" s="192"/>
      <c r="P152" s="192"/>
      <c r="Q152" s="192"/>
      <c r="R152" s="142"/>
      <c r="T152" s="143" t="s">
        <v>5</v>
      </c>
      <c r="U152" s="40" t="s">
        <v>40</v>
      </c>
      <c r="V152" s="144">
        <v>2.4119999999999999E-2</v>
      </c>
      <c r="W152" s="144">
        <f t="shared" si="21"/>
        <v>0.62929079999999993</v>
      </c>
      <c r="X152" s="144">
        <v>0.27994000000000002</v>
      </c>
      <c r="Y152" s="144">
        <f t="shared" si="22"/>
        <v>7.3036346000000005</v>
      </c>
      <c r="Z152" s="144">
        <v>0</v>
      </c>
      <c r="AA152" s="145">
        <f t="shared" si="23"/>
        <v>0</v>
      </c>
      <c r="AR152" s="18" t="s">
        <v>144</v>
      </c>
      <c r="AT152" s="18" t="s">
        <v>140</v>
      </c>
      <c r="AU152" s="18" t="s">
        <v>145</v>
      </c>
      <c r="AY152" s="18" t="s">
        <v>139</v>
      </c>
      <c r="BE152" s="146">
        <f t="shared" si="24"/>
        <v>0</v>
      </c>
      <c r="BF152" s="146">
        <f t="shared" si="25"/>
        <v>0</v>
      </c>
      <c r="BG152" s="146">
        <f t="shared" si="26"/>
        <v>0</v>
      </c>
      <c r="BH152" s="146">
        <f t="shared" si="27"/>
        <v>0</v>
      </c>
      <c r="BI152" s="146">
        <f t="shared" si="28"/>
        <v>0</v>
      </c>
      <c r="BJ152" s="18" t="s">
        <v>145</v>
      </c>
      <c r="BK152" s="146">
        <f t="shared" si="29"/>
        <v>0</v>
      </c>
      <c r="BL152" s="18" t="s">
        <v>144</v>
      </c>
      <c r="BM152" s="18" t="s">
        <v>243</v>
      </c>
    </row>
    <row r="153" spans="2:65" s="1" customFormat="1" ht="34.25" customHeight="1">
      <c r="B153" s="137"/>
      <c r="C153" s="138" t="s">
        <v>244</v>
      </c>
      <c r="D153" s="138" t="s">
        <v>140</v>
      </c>
      <c r="E153" s="139" t="s">
        <v>245</v>
      </c>
      <c r="F153" s="197" t="s">
        <v>246</v>
      </c>
      <c r="G153" s="197"/>
      <c r="H153" s="197"/>
      <c r="I153" s="197"/>
      <c r="J153" s="140" t="s">
        <v>198</v>
      </c>
      <c r="K153" s="141">
        <v>40.07</v>
      </c>
      <c r="L153" s="192"/>
      <c r="M153" s="192"/>
      <c r="N153" s="192">
        <f t="shared" si="20"/>
        <v>0</v>
      </c>
      <c r="O153" s="192"/>
      <c r="P153" s="192"/>
      <c r="Q153" s="192"/>
      <c r="R153" s="142"/>
      <c r="T153" s="143" t="s">
        <v>5</v>
      </c>
      <c r="U153" s="40" t="s">
        <v>40</v>
      </c>
      <c r="V153" s="144">
        <v>2.7119999999999998E-2</v>
      </c>
      <c r="W153" s="144">
        <f t="shared" si="21"/>
        <v>1.0866984</v>
      </c>
      <c r="X153" s="144">
        <v>0.37080000000000002</v>
      </c>
      <c r="Y153" s="144">
        <f t="shared" si="22"/>
        <v>14.857956000000001</v>
      </c>
      <c r="Z153" s="144">
        <v>0</v>
      </c>
      <c r="AA153" s="145">
        <f t="shared" si="23"/>
        <v>0</v>
      </c>
      <c r="AR153" s="18" t="s">
        <v>144</v>
      </c>
      <c r="AT153" s="18" t="s">
        <v>140</v>
      </c>
      <c r="AU153" s="18" t="s">
        <v>145</v>
      </c>
      <c r="AY153" s="18" t="s">
        <v>139</v>
      </c>
      <c r="BE153" s="146">
        <f t="shared" si="24"/>
        <v>0</v>
      </c>
      <c r="BF153" s="146">
        <f t="shared" si="25"/>
        <v>0</v>
      </c>
      <c r="BG153" s="146">
        <f t="shared" si="26"/>
        <v>0</v>
      </c>
      <c r="BH153" s="146">
        <f t="shared" si="27"/>
        <v>0</v>
      </c>
      <c r="BI153" s="146">
        <f t="shared" si="28"/>
        <v>0</v>
      </c>
      <c r="BJ153" s="18" t="s">
        <v>145</v>
      </c>
      <c r="BK153" s="146">
        <f t="shared" si="29"/>
        <v>0</v>
      </c>
      <c r="BL153" s="18" t="s">
        <v>144</v>
      </c>
      <c r="BM153" s="18" t="s">
        <v>247</v>
      </c>
    </row>
    <row r="154" spans="2:65" s="1" customFormat="1" ht="34.25" customHeight="1">
      <c r="B154" s="137"/>
      <c r="C154" s="138" t="s">
        <v>248</v>
      </c>
      <c r="D154" s="138" t="s">
        <v>140</v>
      </c>
      <c r="E154" s="139" t="s">
        <v>249</v>
      </c>
      <c r="F154" s="197" t="s">
        <v>250</v>
      </c>
      <c r="G154" s="197"/>
      <c r="H154" s="197"/>
      <c r="I154" s="197"/>
      <c r="J154" s="140" t="s">
        <v>198</v>
      </c>
      <c r="K154" s="141">
        <v>26.09</v>
      </c>
      <c r="L154" s="192"/>
      <c r="M154" s="192"/>
      <c r="N154" s="192">
        <f t="shared" si="20"/>
        <v>0</v>
      </c>
      <c r="O154" s="192"/>
      <c r="P154" s="192"/>
      <c r="Q154" s="192"/>
      <c r="R154" s="142"/>
      <c r="T154" s="143" t="s">
        <v>5</v>
      </c>
      <c r="U154" s="40" t="s">
        <v>40</v>
      </c>
      <c r="V154" s="144">
        <v>1.3124199999999999</v>
      </c>
      <c r="W154" s="144">
        <f t="shared" si="21"/>
        <v>34.241037800000001</v>
      </c>
      <c r="X154" s="144">
        <v>0.112</v>
      </c>
      <c r="Y154" s="144">
        <f t="shared" si="22"/>
        <v>2.9220800000000002</v>
      </c>
      <c r="Z154" s="144">
        <v>0</v>
      </c>
      <c r="AA154" s="145">
        <f t="shared" si="23"/>
        <v>0</v>
      </c>
      <c r="AR154" s="18" t="s">
        <v>144</v>
      </c>
      <c r="AT154" s="18" t="s">
        <v>140</v>
      </c>
      <c r="AU154" s="18" t="s">
        <v>145</v>
      </c>
      <c r="AY154" s="18" t="s">
        <v>139</v>
      </c>
      <c r="BE154" s="146">
        <f t="shared" si="24"/>
        <v>0</v>
      </c>
      <c r="BF154" s="146">
        <f t="shared" si="25"/>
        <v>0</v>
      </c>
      <c r="BG154" s="146">
        <f t="shared" si="26"/>
        <v>0</v>
      </c>
      <c r="BH154" s="146">
        <f t="shared" si="27"/>
        <v>0</v>
      </c>
      <c r="BI154" s="146">
        <f t="shared" si="28"/>
        <v>0</v>
      </c>
      <c r="BJ154" s="18" t="s">
        <v>145</v>
      </c>
      <c r="BK154" s="146">
        <f t="shared" si="29"/>
        <v>0</v>
      </c>
      <c r="BL154" s="18" t="s">
        <v>144</v>
      </c>
      <c r="BM154" s="18" t="s">
        <v>251</v>
      </c>
    </row>
    <row r="155" spans="2:65" s="1" customFormat="1" ht="22.75" customHeight="1">
      <c r="B155" s="137"/>
      <c r="C155" s="147" t="s">
        <v>252</v>
      </c>
      <c r="D155" s="147" t="s">
        <v>232</v>
      </c>
      <c r="E155" s="148" t="s">
        <v>253</v>
      </c>
      <c r="F155" s="198" t="s">
        <v>254</v>
      </c>
      <c r="G155" s="198"/>
      <c r="H155" s="198"/>
      <c r="I155" s="198"/>
      <c r="J155" s="149" t="s">
        <v>198</v>
      </c>
      <c r="K155" s="150">
        <v>26.35</v>
      </c>
      <c r="L155" s="191"/>
      <c r="M155" s="191"/>
      <c r="N155" s="191">
        <f t="shared" si="20"/>
        <v>0</v>
      </c>
      <c r="O155" s="192"/>
      <c r="P155" s="192"/>
      <c r="Q155" s="192"/>
      <c r="R155" s="142"/>
      <c r="T155" s="143" t="s">
        <v>5</v>
      </c>
      <c r="U155" s="40" t="s">
        <v>40</v>
      </c>
      <c r="V155" s="144">
        <v>0</v>
      </c>
      <c r="W155" s="144">
        <f t="shared" si="21"/>
        <v>0</v>
      </c>
      <c r="X155" s="144">
        <v>0.16625000000000001</v>
      </c>
      <c r="Y155" s="144">
        <f t="shared" si="22"/>
        <v>4.3806875000000005</v>
      </c>
      <c r="Z155" s="144">
        <v>0</v>
      </c>
      <c r="AA155" s="145">
        <f t="shared" si="23"/>
        <v>0</v>
      </c>
      <c r="AR155" s="18" t="s">
        <v>169</v>
      </c>
      <c r="AT155" s="18" t="s">
        <v>232</v>
      </c>
      <c r="AU155" s="18" t="s">
        <v>145</v>
      </c>
      <c r="AY155" s="18" t="s">
        <v>139</v>
      </c>
      <c r="BE155" s="146">
        <f t="shared" si="24"/>
        <v>0</v>
      </c>
      <c r="BF155" s="146">
        <f t="shared" si="25"/>
        <v>0</v>
      </c>
      <c r="BG155" s="146">
        <f t="shared" si="26"/>
        <v>0</v>
      </c>
      <c r="BH155" s="146">
        <f t="shared" si="27"/>
        <v>0</v>
      </c>
      <c r="BI155" s="146">
        <f t="shared" si="28"/>
        <v>0</v>
      </c>
      <c r="BJ155" s="18" t="s">
        <v>145</v>
      </c>
      <c r="BK155" s="146">
        <f t="shared" si="29"/>
        <v>0</v>
      </c>
      <c r="BL155" s="18" t="s">
        <v>144</v>
      </c>
      <c r="BM155" s="18" t="s">
        <v>255</v>
      </c>
    </row>
    <row r="156" spans="2:65" s="1" customFormat="1" ht="34.25" customHeight="1">
      <c r="B156" s="137"/>
      <c r="C156" s="138" t="s">
        <v>256</v>
      </c>
      <c r="D156" s="138" t="s">
        <v>140</v>
      </c>
      <c r="E156" s="139" t="s">
        <v>257</v>
      </c>
      <c r="F156" s="197" t="s">
        <v>258</v>
      </c>
      <c r="G156" s="197"/>
      <c r="H156" s="197"/>
      <c r="I156" s="197"/>
      <c r="J156" s="140" t="s">
        <v>198</v>
      </c>
      <c r="K156" s="141">
        <v>13.98</v>
      </c>
      <c r="L156" s="192"/>
      <c r="M156" s="192"/>
      <c r="N156" s="192">
        <f t="shared" si="20"/>
        <v>0</v>
      </c>
      <c r="O156" s="192"/>
      <c r="P156" s="192"/>
      <c r="Q156" s="192"/>
      <c r="R156" s="142"/>
      <c r="T156" s="143" t="s">
        <v>5</v>
      </c>
      <c r="U156" s="40" t="s">
        <v>40</v>
      </c>
      <c r="V156" s="144">
        <v>1.099</v>
      </c>
      <c r="W156" s="144">
        <f t="shared" si="21"/>
        <v>15.36402</v>
      </c>
      <c r="X156" s="144">
        <v>0.112</v>
      </c>
      <c r="Y156" s="144">
        <f t="shared" si="22"/>
        <v>1.56576</v>
      </c>
      <c r="Z156" s="144">
        <v>0</v>
      </c>
      <c r="AA156" s="145">
        <f t="shared" si="23"/>
        <v>0</v>
      </c>
      <c r="AR156" s="18" t="s">
        <v>144</v>
      </c>
      <c r="AT156" s="18" t="s">
        <v>140</v>
      </c>
      <c r="AU156" s="18" t="s">
        <v>145</v>
      </c>
      <c r="AY156" s="18" t="s">
        <v>139</v>
      </c>
      <c r="BE156" s="146">
        <f t="shared" si="24"/>
        <v>0</v>
      </c>
      <c r="BF156" s="146">
        <f t="shared" si="25"/>
        <v>0</v>
      </c>
      <c r="BG156" s="146">
        <f t="shared" si="26"/>
        <v>0</v>
      </c>
      <c r="BH156" s="146">
        <f t="shared" si="27"/>
        <v>0</v>
      </c>
      <c r="BI156" s="146">
        <f t="shared" si="28"/>
        <v>0</v>
      </c>
      <c r="BJ156" s="18" t="s">
        <v>145</v>
      </c>
      <c r="BK156" s="146">
        <f t="shared" si="29"/>
        <v>0</v>
      </c>
      <c r="BL156" s="18" t="s">
        <v>144</v>
      </c>
      <c r="BM156" s="18" t="s">
        <v>259</v>
      </c>
    </row>
    <row r="157" spans="2:65" s="1" customFormat="1" ht="22.75" customHeight="1">
      <c r="B157" s="137"/>
      <c r="C157" s="147" t="s">
        <v>260</v>
      </c>
      <c r="D157" s="147" t="s">
        <v>232</v>
      </c>
      <c r="E157" s="148" t="s">
        <v>261</v>
      </c>
      <c r="F157" s="198" t="s">
        <v>262</v>
      </c>
      <c r="G157" s="198"/>
      <c r="H157" s="198"/>
      <c r="I157" s="198"/>
      <c r="J157" s="149" t="s">
        <v>198</v>
      </c>
      <c r="K157" s="150">
        <v>14.12</v>
      </c>
      <c r="L157" s="191"/>
      <c r="M157" s="191"/>
      <c r="N157" s="191">
        <f t="shared" si="20"/>
        <v>0</v>
      </c>
      <c r="O157" s="192"/>
      <c r="P157" s="192"/>
      <c r="Q157" s="192"/>
      <c r="R157" s="142"/>
      <c r="T157" s="143" t="s">
        <v>5</v>
      </c>
      <c r="U157" s="40" t="s">
        <v>40</v>
      </c>
      <c r="V157" s="144">
        <v>0</v>
      </c>
      <c r="W157" s="144">
        <f t="shared" si="21"/>
        <v>0</v>
      </c>
      <c r="X157" s="144">
        <v>0.16625000000000001</v>
      </c>
      <c r="Y157" s="144">
        <f t="shared" si="22"/>
        <v>2.3474499999999998</v>
      </c>
      <c r="Z157" s="144">
        <v>0</v>
      </c>
      <c r="AA157" s="145">
        <f t="shared" si="23"/>
        <v>0</v>
      </c>
      <c r="AR157" s="18" t="s">
        <v>169</v>
      </c>
      <c r="AT157" s="18" t="s">
        <v>232</v>
      </c>
      <c r="AU157" s="18" t="s">
        <v>145</v>
      </c>
      <c r="AY157" s="18" t="s">
        <v>139</v>
      </c>
      <c r="BE157" s="146">
        <f t="shared" si="24"/>
        <v>0</v>
      </c>
      <c r="BF157" s="146">
        <f t="shared" si="25"/>
        <v>0</v>
      </c>
      <c r="BG157" s="146">
        <f t="shared" si="26"/>
        <v>0</v>
      </c>
      <c r="BH157" s="146">
        <f t="shared" si="27"/>
        <v>0</v>
      </c>
      <c r="BI157" s="146">
        <f t="shared" si="28"/>
        <v>0</v>
      </c>
      <c r="BJ157" s="18" t="s">
        <v>145</v>
      </c>
      <c r="BK157" s="146">
        <f t="shared" si="29"/>
        <v>0</v>
      </c>
      <c r="BL157" s="18" t="s">
        <v>144</v>
      </c>
      <c r="BM157" s="18" t="s">
        <v>263</v>
      </c>
    </row>
    <row r="158" spans="2:65" s="9" customFormat="1" ht="29.9" customHeight="1">
      <c r="B158" s="126"/>
      <c r="C158" s="127"/>
      <c r="D158" s="136" t="s">
        <v>114</v>
      </c>
      <c r="E158" s="136"/>
      <c r="F158" s="136"/>
      <c r="G158" s="136"/>
      <c r="H158" s="136"/>
      <c r="I158" s="136"/>
      <c r="J158" s="136"/>
      <c r="K158" s="136"/>
      <c r="L158" s="136"/>
      <c r="M158" s="136"/>
      <c r="N158" s="195">
        <f>BK158</f>
        <v>0</v>
      </c>
      <c r="O158" s="196"/>
      <c r="P158" s="196"/>
      <c r="Q158" s="196"/>
      <c r="R158" s="129"/>
      <c r="T158" s="130"/>
      <c r="U158" s="127"/>
      <c r="V158" s="127"/>
      <c r="W158" s="131">
        <f>SUM(W159:W166)</f>
        <v>30.843896000000001</v>
      </c>
      <c r="X158" s="127"/>
      <c r="Y158" s="131">
        <f>SUM(Y159:Y166)</f>
        <v>9.0437819999999984</v>
      </c>
      <c r="Z158" s="127"/>
      <c r="AA158" s="132">
        <f>SUM(AA159:AA166)</f>
        <v>0</v>
      </c>
      <c r="AR158" s="133" t="s">
        <v>81</v>
      </c>
      <c r="AT158" s="134" t="s">
        <v>72</v>
      </c>
      <c r="AU158" s="134" t="s">
        <v>81</v>
      </c>
      <c r="AY158" s="133" t="s">
        <v>139</v>
      </c>
      <c r="BK158" s="135">
        <f>SUM(BK159:BK166)</f>
        <v>0</v>
      </c>
    </row>
    <row r="159" spans="2:65" s="1" customFormat="1" ht="14.4" customHeight="1">
      <c r="B159" s="137"/>
      <c r="C159" s="138" t="s">
        <v>264</v>
      </c>
      <c r="D159" s="138" t="s">
        <v>140</v>
      </c>
      <c r="E159" s="139" t="s">
        <v>265</v>
      </c>
      <c r="F159" s="197" t="s">
        <v>266</v>
      </c>
      <c r="G159" s="197"/>
      <c r="H159" s="197"/>
      <c r="I159" s="197"/>
      <c r="J159" s="140" t="s">
        <v>267</v>
      </c>
      <c r="K159" s="141">
        <v>2</v>
      </c>
      <c r="L159" s="192"/>
      <c r="M159" s="192"/>
      <c r="N159" s="192">
        <f t="shared" ref="N159:N166" si="30">ROUND(L159*K159,2)</f>
        <v>0</v>
      </c>
      <c r="O159" s="192"/>
      <c r="P159" s="192"/>
      <c r="Q159" s="192"/>
      <c r="R159" s="142"/>
      <c r="T159" s="143" t="s">
        <v>5</v>
      </c>
      <c r="U159" s="40" t="s">
        <v>40</v>
      </c>
      <c r="V159" s="144">
        <v>0</v>
      </c>
      <c r="W159" s="144">
        <f t="shared" ref="W159:W166" si="31">V159*K159</f>
        <v>0</v>
      </c>
      <c r="X159" s="144">
        <v>0</v>
      </c>
      <c r="Y159" s="144">
        <f t="shared" ref="Y159:Y166" si="32">X159*K159</f>
        <v>0</v>
      </c>
      <c r="Z159" s="144">
        <v>0</v>
      </c>
      <c r="AA159" s="145">
        <f t="shared" ref="AA159:AA166" si="33">Z159*K159</f>
        <v>0</v>
      </c>
      <c r="AR159" s="18" t="s">
        <v>144</v>
      </c>
      <c r="AT159" s="18" t="s">
        <v>140</v>
      </c>
      <c r="AU159" s="18" t="s">
        <v>145</v>
      </c>
      <c r="AY159" s="18" t="s">
        <v>139</v>
      </c>
      <c r="BE159" s="146">
        <f t="shared" ref="BE159:BE166" si="34">IF(U159="základná",N159,0)</f>
        <v>0</v>
      </c>
      <c r="BF159" s="146">
        <f t="shared" ref="BF159:BF166" si="35">IF(U159="znížená",N159,0)</f>
        <v>0</v>
      </c>
      <c r="BG159" s="146">
        <f t="shared" ref="BG159:BG166" si="36">IF(U159="zákl. prenesená",N159,0)</f>
        <v>0</v>
      </c>
      <c r="BH159" s="146">
        <f t="shared" ref="BH159:BH166" si="37">IF(U159="zníž. prenesená",N159,0)</f>
        <v>0</v>
      </c>
      <c r="BI159" s="146">
        <f t="shared" ref="BI159:BI166" si="38">IF(U159="nulová",N159,0)</f>
        <v>0</v>
      </c>
      <c r="BJ159" s="18" t="s">
        <v>145</v>
      </c>
      <c r="BK159" s="146">
        <f t="shared" ref="BK159:BK166" si="39">ROUND(L159*K159,2)</f>
        <v>0</v>
      </c>
      <c r="BL159" s="18" t="s">
        <v>144</v>
      </c>
      <c r="BM159" s="18" t="s">
        <v>268</v>
      </c>
    </row>
    <row r="160" spans="2:65" s="1" customFormat="1" ht="45.65" customHeight="1">
      <c r="B160" s="137"/>
      <c r="C160" s="147" t="s">
        <v>269</v>
      </c>
      <c r="D160" s="147" t="s">
        <v>232</v>
      </c>
      <c r="E160" s="148" t="s">
        <v>270</v>
      </c>
      <c r="F160" s="198" t="s">
        <v>271</v>
      </c>
      <c r="G160" s="198"/>
      <c r="H160" s="198"/>
      <c r="I160" s="198"/>
      <c r="J160" s="149" t="s">
        <v>267</v>
      </c>
      <c r="K160" s="150">
        <v>2</v>
      </c>
      <c r="L160" s="191"/>
      <c r="M160" s="191"/>
      <c r="N160" s="191">
        <f t="shared" si="30"/>
        <v>0</v>
      </c>
      <c r="O160" s="192"/>
      <c r="P160" s="192"/>
      <c r="Q160" s="192"/>
      <c r="R160" s="142"/>
      <c r="T160" s="143" t="s">
        <v>5</v>
      </c>
      <c r="U160" s="40" t="s">
        <v>40</v>
      </c>
      <c r="V160" s="144">
        <v>0</v>
      </c>
      <c r="W160" s="144">
        <f t="shared" si="31"/>
        <v>0</v>
      </c>
      <c r="X160" s="144">
        <v>0</v>
      </c>
      <c r="Y160" s="144">
        <f t="shared" si="32"/>
        <v>0</v>
      </c>
      <c r="Z160" s="144">
        <v>0</v>
      </c>
      <c r="AA160" s="145">
        <f t="shared" si="33"/>
        <v>0</v>
      </c>
      <c r="AR160" s="18" t="s">
        <v>169</v>
      </c>
      <c r="AT160" s="18" t="s">
        <v>232</v>
      </c>
      <c r="AU160" s="18" t="s">
        <v>145</v>
      </c>
      <c r="AY160" s="18" t="s">
        <v>139</v>
      </c>
      <c r="BE160" s="146">
        <f t="shared" si="34"/>
        <v>0</v>
      </c>
      <c r="BF160" s="146">
        <f t="shared" si="35"/>
        <v>0</v>
      </c>
      <c r="BG160" s="146">
        <f t="shared" si="36"/>
        <v>0</v>
      </c>
      <c r="BH160" s="146">
        <f t="shared" si="37"/>
        <v>0</v>
      </c>
      <c r="BI160" s="146">
        <f t="shared" si="38"/>
        <v>0</v>
      </c>
      <c r="BJ160" s="18" t="s">
        <v>145</v>
      </c>
      <c r="BK160" s="146">
        <f t="shared" si="39"/>
        <v>0</v>
      </c>
      <c r="BL160" s="18" t="s">
        <v>144</v>
      </c>
      <c r="BM160" s="18" t="s">
        <v>272</v>
      </c>
    </row>
    <row r="161" spans="2:65" s="1" customFormat="1" ht="45.65" customHeight="1">
      <c r="B161" s="137"/>
      <c r="C161" s="138" t="s">
        <v>273</v>
      </c>
      <c r="D161" s="138" t="s">
        <v>140</v>
      </c>
      <c r="E161" s="139" t="s">
        <v>274</v>
      </c>
      <c r="F161" s="197" t="s">
        <v>275</v>
      </c>
      <c r="G161" s="197"/>
      <c r="H161" s="197"/>
      <c r="I161" s="197"/>
      <c r="J161" s="140" t="s">
        <v>185</v>
      </c>
      <c r="K161" s="141">
        <v>9.6</v>
      </c>
      <c r="L161" s="192"/>
      <c r="M161" s="192"/>
      <c r="N161" s="192">
        <f t="shared" si="30"/>
        <v>0</v>
      </c>
      <c r="O161" s="192"/>
      <c r="P161" s="192"/>
      <c r="Q161" s="192"/>
      <c r="R161" s="142"/>
      <c r="T161" s="143" t="s">
        <v>5</v>
      </c>
      <c r="U161" s="40" t="s">
        <v>40</v>
      </c>
      <c r="V161" s="144">
        <v>0.13200000000000001</v>
      </c>
      <c r="W161" s="144">
        <f t="shared" si="31"/>
        <v>1.2672000000000001</v>
      </c>
      <c r="X161" s="144">
        <v>9.7930000000000003E-2</v>
      </c>
      <c r="Y161" s="144">
        <f t="shared" si="32"/>
        <v>0.94012799999999996</v>
      </c>
      <c r="Z161" s="144">
        <v>0</v>
      </c>
      <c r="AA161" s="145">
        <f t="shared" si="33"/>
        <v>0</v>
      </c>
      <c r="AR161" s="18" t="s">
        <v>144</v>
      </c>
      <c r="AT161" s="18" t="s">
        <v>140</v>
      </c>
      <c r="AU161" s="18" t="s">
        <v>145</v>
      </c>
      <c r="AY161" s="18" t="s">
        <v>139</v>
      </c>
      <c r="BE161" s="146">
        <f t="shared" si="34"/>
        <v>0</v>
      </c>
      <c r="BF161" s="146">
        <f t="shared" si="35"/>
        <v>0</v>
      </c>
      <c r="BG161" s="146">
        <f t="shared" si="36"/>
        <v>0</v>
      </c>
      <c r="BH161" s="146">
        <f t="shared" si="37"/>
        <v>0</v>
      </c>
      <c r="BI161" s="146">
        <f t="shared" si="38"/>
        <v>0</v>
      </c>
      <c r="BJ161" s="18" t="s">
        <v>145</v>
      </c>
      <c r="BK161" s="146">
        <f t="shared" si="39"/>
        <v>0</v>
      </c>
      <c r="BL161" s="18" t="s">
        <v>144</v>
      </c>
      <c r="BM161" s="18" t="s">
        <v>276</v>
      </c>
    </row>
    <row r="162" spans="2:65" s="1" customFormat="1" ht="22.75" customHeight="1">
      <c r="B162" s="137"/>
      <c r="C162" s="147" t="s">
        <v>277</v>
      </c>
      <c r="D162" s="147" t="s">
        <v>232</v>
      </c>
      <c r="E162" s="148" t="s">
        <v>278</v>
      </c>
      <c r="F162" s="198" t="s">
        <v>279</v>
      </c>
      <c r="G162" s="198"/>
      <c r="H162" s="198"/>
      <c r="I162" s="198"/>
      <c r="J162" s="149" t="s">
        <v>267</v>
      </c>
      <c r="K162" s="150">
        <v>9.6999999999999993</v>
      </c>
      <c r="L162" s="191"/>
      <c r="M162" s="191"/>
      <c r="N162" s="191">
        <f t="shared" si="30"/>
        <v>0</v>
      </c>
      <c r="O162" s="192"/>
      <c r="P162" s="192"/>
      <c r="Q162" s="192"/>
      <c r="R162" s="142"/>
      <c r="T162" s="143" t="s">
        <v>5</v>
      </c>
      <c r="U162" s="40" t="s">
        <v>40</v>
      </c>
      <c r="V162" s="144">
        <v>0</v>
      </c>
      <c r="W162" s="144">
        <f t="shared" si="31"/>
        <v>0</v>
      </c>
      <c r="X162" s="144">
        <v>2.3E-2</v>
      </c>
      <c r="Y162" s="144">
        <f t="shared" si="32"/>
        <v>0.22309999999999999</v>
      </c>
      <c r="Z162" s="144">
        <v>0</v>
      </c>
      <c r="AA162" s="145">
        <f t="shared" si="33"/>
        <v>0</v>
      </c>
      <c r="AR162" s="18" t="s">
        <v>169</v>
      </c>
      <c r="AT162" s="18" t="s">
        <v>232</v>
      </c>
      <c r="AU162" s="18" t="s">
        <v>145</v>
      </c>
      <c r="AY162" s="18" t="s">
        <v>139</v>
      </c>
      <c r="BE162" s="146">
        <f t="shared" si="34"/>
        <v>0</v>
      </c>
      <c r="BF162" s="146">
        <f t="shared" si="35"/>
        <v>0</v>
      </c>
      <c r="BG162" s="146">
        <f t="shared" si="36"/>
        <v>0</v>
      </c>
      <c r="BH162" s="146">
        <f t="shared" si="37"/>
        <v>0</v>
      </c>
      <c r="BI162" s="146">
        <f t="shared" si="38"/>
        <v>0</v>
      </c>
      <c r="BJ162" s="18" t="s">
        <v>145</v>
      </c>
      <c r="BK162" s="146">
        <f t="shared" si="39"/>
        <v>0</v>
      </c>
      <c r="BL162" s="18" t="s">
        <v>144</v>
      </c>
      <c r="BM162" s="18" t="s">
        <v>280</v>
      </c>
    </row>
    <row r="163" spans="2:65" s="1" customFormat="1" ht="34.25" customHeight="1">
      <c r="B163" s="137"/>
      <c r="C163" s="138" t="s">
        <v>281</v>
      </c>
      <c r="D163" s="138" t="s">
        <v>140</v>
      </c>
      <c r="E163" s="139" t="s">
        <v>286</v>
      </c>
      <c r="F163" s="197" t="s">
        <v>287</v>
      </c>
      <c r="G163" s="197"/>
      <c r="H163" s="197"/>
      <c r="I163" s="197"/>
      <c r="J163" s="140" t="s">
        <v>143</v>
      </c>
      <c r="K163" s="141">
        <v>0.2</v>
      </c>
      <c r="L163" s="192"/>
      <c r="M163" s="192"/>
      <c r="N163" s="192">
        <f t="shared" si="30"/>
        <v>0</v>
      </c>
      <c r="O163" s="192"/>
      <c r="P163" s="192"/>
      <c r="Q163" s="192"/>
      <c r="R163" s="142"/>
      <c r="T163" s="143" t="s">
        <v>5</v>
      </c>
      <c r="U163" s="40" t="s">
        <v>40</v>
      </c>
      <c r="V163" s="144">
        <v>1.363</v>
      </c>
      <c r="W163" s="144">
        <f t="shared" si="31"/>
        <v>0.27260000000000001</v>
      </c>
      <c r="X163" s="144">
        <v>2.2010900000000002</v>
      </c>
      <c r="Y163" s="144">
        <f t="shared" si="32"/>
        <v>0.44021800000000005</v>
      </c>
      <c r="Z163" s="144">
        <v>0</v>
      </c>
      <c r="AA163" s="145">
        <f t="shared" si="33"/>
        <v>0</v>
      </c>
      <c r="AR163" s="18" t="s">
        <v>144</v>
      </c>
      <c r="AT163" s="18" t="s">
        <v>140</v>
      </c>
      <c r="AU163" s="18" t="s">
        <v>145</v>
      </c>
      <c r="AY163" s="18" t="s">
        <v>139</v>
      </c>
      <c r="BE163" s="146">
        <f t="shared" si="34"/>
        <v>0</v>
      </c>
      <c r="BF163" s="146">
        <f t="shared" si="35"/>
        <v>0</v>
      </c>
      <c r="BG163" s="146">
        <f t="shared" si="36"/>
        <v>0</v>
      </c>
      <c r="BH163" s="146">
        <f t="shared" si="37"/>
        <v>0</v>
      </c>
      <c r="BI163" s="146">
        <f t="shared" si="38"/>
        <v>0</v>
      </c>
      <c r="BJ163" s="18" t="s">
        <v>145</v>
      </c>
      <c r="BK163" s="146">
        <f t="shared" si="39"/>
        <v>0</v>
      </c>
      <c r="BL163" s="18" t="s">
        <v>144</v>
      </c>
      <c r="BM163" s="18" t="s">
        <v>288</v>
      </c>
    </row>
    <row r="164" spans="2:65" s="1" customFormat="1" ht="22.75" customHeight="1">
      <c r="B164" s="137"/>
      <c r="C164" s="138" t="s">
        <v>285</v>
      </c>
      <c r="D164" s="138" t="s">
        <v>140</v>
      </c>
      <c r="E164" s="139" t="s">
        <v>410</v>
      </c>
      <c r="F164" s="197" t="s">
        <v>411</v>
      </c>
      <c r="G164" s="197"/>
      <c r="H164" s="197"/>
      <c r="I164" s="197"/>
      <c r="J164" s="140" t="s">
        <v>185</v>
      </c>
      <c r="K164" s="141">
        <v>9.6</v>
      </c>
      <c r="L164" s="192"/>
      <c r="M164" s="192"/>
      <c r="N164" s="192">
        <f t="shared" si="30"/>
        <v>0</v>
      </c>
      <c r="O164" s="192"/>
      <c r="P164" s="192"/>
      <c r="Q164" s="192"/>
      <c r="R164" s="142"/>
      <c r="T164" s="143" t="s">
        <v>5</v>
      </c>
      <c r="U164" s="40" t="s">
        <v>40</v>
      </c>
      <c r="V164" s="144">
        <v>1.2400100000000001</v>
      </c>
      <c r="W164" s="144">
        <f t="shared" si="31"/>
        <v>11.904096000000001</v>
      </c>
      <c r="X164" s="144">
        <v>0.74585999999999997</v>
      </c>
      <c r="Y164" s="144">
        <f t="shared" si="32"/>
        <v>7.1602559999999995</v>
      </c>
      <c r="Z164" s="144">
        <v>0</v>
      </c>
      <c r="AA164" s="145">
        <f t="shared" si="33"/>
        <v>0</v>
      </c>
      <c r="AR164" s="18" t="s">
        <v>144</v>
      </c>
      <c r="AT164" s="18" t="s">
        <v>140</v>
      </c>
      <c r="AU164" s="18" t="s">
        <v>145</v>
      </c>
      <c r="AY164" s="18" t="s">
        <v>139</v>
      </c>
      <c r="BE164" s="146">
        <f t="shared" si="34"/>
        <v>0</v>
      </c>
      <c r="BF164" s="146">
        <f t="shared" si="35"/>
        <v>0</v>
      </c>
      <c r="BG164" s="146">
        <f t="shared" si="36"/>
        <v>0</v>
      </c>
      <c r="BH164" s="146">
        <f t="shared" si="37"/>
        <v>0</v>
      </c>
      <c r="BI164" s="146">
        <f t="shared" si="38"/>
        <v>0</v>
      </c>
      <c r="BJ164" s="18" t="s">
        <v>145</v>
      </c>
      <c r="BK164" s="146">
        <f t="shared" si="39"/>
        <v>0</v>
      </c>
      <c r="BL164" s="18" t="s">
        <v>144</v>
      </c>
      <c r="BM164" s="18" t="s">
        <v>412</v>
      </c>
    </row>
    <row r="165" spans="2:65" s="1" customFormat="1" ht="45.65" customHeight="1">
      <c r="B165" s="137"/>
      <c r="C165" s="138" t="s">
        <v>289</v>
      </c>
      <c r="D165" s="138" t="s">
        <v>140</v>
      </c>
      <c r="E165" s="139" t="s">
        <v>290</v>
      </c>
      <c r="F165" s="197" t="s">
        <v>291</v>
      </c>
      <c r="G165" s="197"/>
      <c r="H165" s="197"/>
      <c r="I165" s="197"/>
      <c r="J165" s="140" t="s">
        <v>267</v>
      </c>
      <c r="K165" s="141">
        <v>24</v>
      </c>
      <c r="L165" s="192"/>
      <c r="M165" s="192"/>
      <c r="N165" s="192">
        <f t="shared" si="30"/>
        <v>0</v>
      </c>
      <c r="O165" s="192"/>
      <c r="P165" s="192"/>
      <c r="Q165" s="192"/>
      <c r="R165" s="142"/>
      <c r="T165" s="143" t="s">
        <v>5</v>
      </c>
      <c r="U165" s="40" t="s">
        <v>40</v>
      </c>
      <c r="V165" s="144">
        <v>0.72499999999999998</v>
      </c>
      <c r="W165" s="144">
        <f t="shared" si="31"/>
        <v>17.399999999999999</v>
      </c>
      <c r="X165" s="144">
        <v>6.7000000000000002E-4</v>
      </c>
      <c r="Y165" s="144">
        <f t="shared" si="32"/>
        <v>1.6080000000000001E-2</v>
      </c>
      <c r="Z165" s="144">
        <v>0</v>
      </c>
      <c r="AA165" s="145">
        <f t="shared" si="33"/>
        <v>0</v>
      </c>
      <c r="AR165" s="18" t="s">
        <v>144</v>
      </c>
      <c r="AT165" s="18" t="s">
        <v>140</v>
      </c>
      <c r="AU165" s="18" t="s">
        <v>145</v>
      </c>
      <c r="AY165" s="18" t="s">
        <v>139</v>
      </c>
      <c r="BE165" s="146">
        <f t="shared" si="34"/>
        <v>0</v>
      </c>
      <c r="BF165" s="146">
        <f t="shared" si="35"/>
        <v>0</v>
      </c>
      <c r="BG165" s="146">
        <f t="shared" si="36"/>
        <v>0</v>
      </c>
      <c r="BH165" s="146">
        <f t="shared" si="37"/>
        <v>0</v>
      </c>
      <c r="BI165" s="146">
        <f t="shared" si="38"/>
        <v>0</v>
      </c>
      <c r="BJ165" s="18" t="s">
        <v>145</v>
      </c>
      <c r="BK165" s="146">
        <f t="shared" si="39"/>
        <v>0</v>
      </c>
      <c r="BL165" s="18" t="s">
        <v>144</v>
      </c>
      <c r="BM165" s="18" t="s">
        <v>292</v>
      </c>
    </row>
    <row r="166" spans="2:65" s="1" customFormat="1" ht="34.25" customHeight="1">
      <c r="B166" s="137"/>
      <c r="C166" s="147" t="s">
        <v>293</v>
      </c>
      <c r="D166" s="147" t="s">
        <v>232</v>
      </c>
      <c r="E166" s="148" t="s">
        <v>294</v>
      </c>
      <c r="F166" s="198" t="s">
        <v>295</v>
      </c>
      <c r="G166" s="198"/>
      <c r="H166" s="198"/>
      <c r="I166" s="198"/>
      <c r="J166" s="149" t="s">
        <v>267</v>
      </c>
      <c r="K166" s="150">
        <v>24</v>
      </c>
      <c r="L166" s="191"/>
      <c r="M166" s="191"/>
      <c r="N166" s="191">
        <f t="shared" si="30"/>
        <v>0</v>
      </c>
      <c r="O166" s="192"/>
      <c r="P166" s="192"/>
      <c r="Q166" s="192"/>
      <c r="R166" s="142"/>
      <c r="T166" s="143" t="s">
        <v>5</v>
      </c>
      <c r="U166" s="40" t="s">
        <v>40</v>
      </c>
      <c r="V166" s="144">
        <v>0</v>
      </c>
      <c r="W166" s="144">
        <f t="shared" si="31"/>
        <v>0</v>
      </c>
      <c r="X166" s="144">
        <v>1.0999999999999999E-2</v>
      </c>
      <c r="Y166" s="144">
        <f t="shared" si="32"/>
        <v>0.26400000000000001</v>
      </c>
      <c r="Z166" s="144">
        <v>0</v>
      </c>
      <c r="AA166" s="145">
        <f t="shared" si="33"/>
        <v>0</v>
      </c>
      <c r="AR166" s="18" t="s">
        <v>169</v>
      </c>
      <c r="AT166" s="18" t="s">
        <v>232</v>
      </c>
      <c r="AU166" s="18" t="s">
        <v>145</v>
      </c>
      <c r="AY166" s="18" t="s">
        <v>139</v>
      </c>
      <c r="BE166" s="146">
        <f t="shared" si="34"/>
        <v>0</v>
      </c>
      <c r="BF166" s="146">
        <f t="shared" si="35"/>
        <v>0</v>
      </c>
      <c r="BG166" s="146">
        <f t="shared" si="36"/>
        <v>0</v>
      </c>
      <c r="BH166" s="146">
        <f t="shared" si="37"/>
        <v>0</v>
      </c>
      <c r="BI166" s="146">
        <f t="shared" si="38"/>
        <v>0</v>
      </c>
      <c r="BJ166" s="18" t="s">
        <v>145</v>
      </c>
      <c r="BK166" s="146">
        <f t="shared" si="39"/>
        <v>0</v>
      </c>
      <c r="BL166" s="18" t="s">
        <v>144</v>
      </c>
      <c r="BM166" s="18" t="s">
        <v>296</v>
      </c>
    </row>
    <row r="167" spans="2:65" s="9" customFormat="1" ht="29.9" customHeight="1">
      <c r="B167" s="126"/>
      <c r="C167" s="127"/>
      <c r="D167" s="136" t="s">
        <v>115</v>
      </c>
      <c r="E167" s="136"/>
      <c r="F167" s="136"/>
      <c r="G167" s="136"/>
      <c r="H167" s="136"/>
      <c r="I167" s="136"/>
      <c r="J167" s="136"/>
      <c r="K167" s="136"/>
      <c r="L167" s="136"/>
      <c r="M167" s="136"/>
      <c r="N167" s="195">
        <f>BK167</f>
        <v>0</v>
      </c>
      <c r="O167" s="196"/>
      <c r="P167" s="196"/>
      <c r="Q167" s="196"/>
      <c r="R167" s="129"/>
      <c r="T167" s="130"/>
      <c r="U167" s="127"/>
      <c r="V167" s="127"/>
      <c r="W167" s="131">
        <f>W168</f>
        <v>66.041280499999999</v>
      </c>
      <c r="X167" s="127"/>
      <c r="Y167" s="131">
        <f>Y168</f>
        <v>0</v>
      </c>
      <c r="Z167" s="127"/>
      <c r="AA167" s="132">
        <f>AA168</f>
        <v>0</v>
      </c>
      <c r="AR167" s="133" t="s">
        <v>81</v>
      </c>
      <c r="AT167" s="134" t="s">
        <v>72</v>
      </c>
      <c r="AU167" s="134" t="s">
        <v>81</v>
      </c>
      <c r="AY167" s="133" t="s">
        <v>139</v>
      </c>
      <c r="BK167" s="135">
        <f>BK168</f>
        <v>0</v>
      </c>
    </row>
    <row r="168" spans="2:65" s="1" customFormat="1" ht="34.25" customHeight="1">
      <c r="B168" s="137"/>
      <c r="C168" s="138" t="s">
        <v>297</v>
      </c>
      <c r="D168" s="138" t="s">
        <v>140</v>
      </c>
      <c r="E168" s="139" t="s">
        <v>298</v>
      </c>
      <c r="F168" s="197" t="s">
        <v>299</v>
      </c>
      <c r="G168" s="197"/>
      <c r="H168" s="197"/>
      <c r="I168" s="197"/>
      <c r="J168" s="140" t="s">
        <v>176</v>
      </c>
      <c r="K168" s="141">
        <v>73.55</v>
      </c>
      <c r="L168" s="192"/>
      <c r="M168" s="192"/>
      <c r="N168" s="192">
        <f>ROUND(L168*K168,2)</f>
        <v>0</v>
      </c>
      <c r="O168" s="192"/>
      <c r="P168" s="192"/>
      <c r="Q168" s="192"/>
      <c r="R168" s="142"/>
      <c r="T168" s="143" t="s">
        <v>5</v>
      </c>
      <c r="U168" s="40" t="s">
        <v>40</v>
      </c>
      <c r="V168" s="144">
        <v>0.89790999999999999</v>
      </c>
      <c r="W168" s="144">
        <f>V168*K168</f>
        <v>66.041280499999999</v>
      </c>
      <c r="X168" s="144">
        <v>0</v>
      </c>
      <c r="Y168" s="144">
        <f>X168*K168</f>
        <v>0</v>
      </c>
      <c r="Z168" s="144">
        <v>0</v>
      </c>
      <c r="AA168" s="145">
        <f>Z168*K168</f>
        <v>0</v>
      </c>
      <c r="AR168" s="18" t="s">
        <v>144</v>
      </c>
      <c r="AT168" s="18" t="s">
        <v>140</v>
      </c>
      <c r="AU168" s="18" t="s">
        <v>145</v>
      </c>
      <c r="AY168" s="18" t="s">
        <v>139</v>
      </c>
      <c r="BE168" s="146">
        <f>IF(U168="základná",N168,0)</f>
        <v>0</v>
      </c>
      <c r="BF168" s="146">
        <f>IF(U168="znížená",N168,0)</f>
        <v>0</v>
      </c>
      <c r="BG168" s="146">
        <f>IF(U168="zákl. prenesená",N168,0)</f>
        <v>0</v>
      </c>
      <c r="BH168" s="146">
        <f>IF(U168="zníž. prenesená",N168,0)</f>
        <v>0</v>
      </c>
      <c r="BI168" s="146">
        <f>IF(U168="nulová",N168,0)</f>
        <v>0</v>
      </c>
      <c r="BJ168" s="18" t="s">
        <v>145</v>
      </c>
      <c r="BK168" s="146">
        <f>ROUND(L168*K168,2)</f>
        <v>0</v>
      </c>
      <c r="BL168" s="18" t="s">
        <v>144</v>
      </c>
      <c r="BM168" s="18" t="s">
        <v>300</v>
      </c>
    </row>
    <row r="169" spans="2:65" s="9" customFormat="1" ht="37.4" customHeight="1">
      <c r="B169" s="126"/>
      <c r="C169" s="127"/>
      <c r="D169" s="128" t="s">
        <v>116</v>
      </c>
      <c r="E169" s="128"/>
      <c r="F169" s="128"/>
      <c r="G169" s="128"/>
      <c r="H169" s="128"/>
      <c r="I169" s="128"/>
      <c r="J169" s="128"/>
      <c r="K169" s="128"/>
      <c r="L169" s="128"/>
      <c r="M169" s="128"/>
      <c r="N169" s="199">
        <f>BK169</f>
        <v>0</v>
      </c>
      <c r="O169" s="200"/>
      <c r="P169" s="200"/>
      <c r="Q169" s="200"/>
      <c r="R169" s="129"/>
      <c r="T169" s="130"/>
      <c r="U169" s="127"/>
      <c r="V169" s="127"/>
      <c r="W169" s="131">
        <f>W170+W174+W179+W192</f>
        <v>409.78554640000004</v>
      </c>
      <c r="X169" s="127"/>
      <c r="Y169" s="131">
        <f>Y170+Y174+Y179+Y192</f>
        <v>42.028762379686015</v>
      </c>
      <c r="Z169" s="127"/>
      <c r="AA169" s="132">
        <f>AA170+AA174+AA179+AA192</f>
        <v>0.14265</v>
      </c>
      <c r="AR169" s="133" t="s">
        <v>145</v>
      </c>
      <c r="AT169" s="134" t="s">
        <v>72</v>
      </c>
      <c r="AU169" s="134" t="s">
        <v>73</v>
      </c>
      <c r="AY169" s="133" t="s">
        <v>139</v>
      </c>
      <c r="BK169" s="135">
        <f>BK170+BK174+BK179+BK192</f>
        <v>0</v>
      </c>
    </row>
    <row r="170" spans="2:65" s="9" customFormat="1" ht="19.899999999999999" customHeight="1">
      <c r="B170" s="126"/>
      <c r="C170" s="127"/>
      <c r="D170" s="136" t="s">
        <v>117</v>
      </c>
      <c r="E170" s="136"/>
      <c r="F170" s="136"/>
      <c r="G170" s="136"/>
      <c r="H170" s="136"/>
      <c r="I170" s="136"/>
      <c r="J170" s="136"/>
      <c r="K170" s="136"/>
      <c r="L170" s="136"/>
      <c r="M170" s="136"/>
      <c r="N170" s="193">
        <f>BK170</f>
        <v>0</v>
      </c>
      <c r="O170" s="194"/>
      <c r="P170" s="194"/>
      <c r="Q170" s="194"/>
      <c r="R170" s="129"/>
      <c r="T170" s="130"/>
      <c r="U170" s="127"/>
      <c r="V170" s="127"/>
      <c r="W170" s="131">
        <f>SUM(W171:W173)</f>
        <v>0.70573450000000004</v>
      </c>
      <c r="X170" s="127"/>
      <c r="Y170" s="131">
        <f>SUM(Y171:Y173)</f>
        <v>1.2E-2</v>
      </c>
      <c r="Z170" s="127"/>
      <c r="AA170" s="132">
        <f>SUM(AA171:AA173)</f>
        <v>0</v>
      </c>
      <c r="AR170" s="133" t="s">
        <v>145</v>
      </c>
      <c r="AT170" s="134" t="s">
        <v>72</v>
      </c>
      <c r="AU170" s="134" t="s">
        <v>81</v>
      </c>
      <c r="AY170" s="133" t="s">
        <v>139</v>
      </c>
      <c r="BK170" s="135">
        <f>SUM(BK171:BK173)</f>
        <v>0</v>
      </c>
    </row>
    <row r="171" spans="2:65" s="1" customFormat="1" ht="22.75" customHeight="1">
      <c r="B171" s="137"/>
      <c r="C171" s="138" t="s">
        <v>301</v>
      </c>
      <c r="D171" s="138" t="s">
        <v>140</v>
      </c>
      <c r="E171" s="139" t="s">
        <v>302</v>
      </c>
      <c r="F171" s="197" t="s">
        <v>303</v>
      </c>
      <c r="G171" s="197"/>
      <c r="H171" s="197"/>
      <c r="I171" s="197"/>
      <c r="J171" s="140" t="s">
        <v>198</v>
      </c>
      <c r="K171" s="141">
        <v>26.09</v>
      </c>
      <c r="L171" s="192"/>
      <c r="M171" s="192"/>
      <c r="N171" s="192">
        <f>ROUND(L171*K171,2)</f>
        <v>0</v>
      </c>
      <c r="O171" s="192"/>
      <c r="P171" s="192"/>
      <c r="Q171" s="192"/>
      <c r="R171" s="142"/>
      <c r="T171" s="143" t="s">
        <v>5</v>
      </c>
      <c r="U171" s="40" t="s">
        <v>40</v>
      </c>
      <c r="V171" s="144">
        <v>2.7050000000000001E-2</v>
      </c>
      <c r="W171" s="144">
        <f>V171*K171</f>
        <v>0.70573450000000004</v>
      </c>
      <c r="X171" s="144">
        <v>0</v>
      </c>
      <c r="Y171" s="144">
        <f>X171*K171</f>
        <v>0</v>
      </c>
      <c r="Z171" s="144">
        <v>0</v>
      </c>
      <c r="AA171" s="145">
        <f>Z171*K171</f>
        <v>0</v>
      </c>
      <c r="AR171" s="18" t="s">
        <v>204</v>
      </c>
      <c r="AT171" s="18" t="s">
        <v>140</v>
      </c>
      <c r="AU171" s="18" t="s">
        <v>145</v>
      </c>
      <c r="AY171" s="18" t="s">
        <v>139</v>
      </c>
      <c r="BE171" s="146">
        <f>IF(U171="základná",N171,0)</f>
        <v>0</v>
      </c>
      <c r="BF171" s="146">
        <f>IF(U171="znížená",N171,0)</f>
        <v>0</v>
      </c>
      <c r="BG171" s="146">
        <f>IF(U171="zákl. prenesená",N171,0)</f>
        <v>0</v>
      </c>
      <c r="BH171" s="146">
        <f>IF(U171="zníž. prenesená",N171,0)</f>
        <v>0</v>
      </c>
      <c r="BI171" s="146">
        <f>IF(U171="nulová",N171,0)</f>
        <v>0</v>
      </c>
      <c r="BJ171" s="18" t="s">
        <v>145</v>
      </c>
      <c r="BK171" s="146">
        <f>ROUND(L171*K171,2)</f>
        <v>0</v>
      </c>
      <c r="BL171" s="18" t="s">
        <v>204</v>
      </c>
      <c r="BM171" s="18" t="s">
        <v>304</v>
      </c>
    </row>
    <row r="172" spans="2:65" s="1" customFormat="1" ht="14.4" customHeight="1">
      <c r="B172" s="137"/>
      <c r="C172" s="147" t="s">
        <v>305</v>
      </c>
      <c r="D172" s="147" t="s">
        <v>232</v>
      </c>
      <c r="E172" s="148" t="s">
        <v>306</v>
      </c>
      <c r="F172" s="198" t="s">
        <v>307</v>
      </c>
      <c r="G172" s="198"/>
      <c r="H172" s="198"/>
      <c r="I172" s="198"/>
      <c r="J172" s="149" t="s">
        <v>198</v>
      </c>
      <c r="K172" s="150">
        <v>30</v>
      </c>
      <c r="L172" s="191"/>
      <c r="M172" s="191"/>
      <c r="N172" s="191">
        <f>ROUND(L172*K172,2)</f>
        <v>0</v>
      </c>
      <c r="O172" s="192"/>
      <c r="P172" s="192"/>
      <c r="Q172" s="192"/>
      <c r="R172" s="142"/>
      <c r="T172" s="143" t="s">
        <v>5</v>
      </c>
      <c r="U172" s="40" t="s">
        <v>40</v>
      </c>
      <c r="V172" s="144">
        <v>0</v>
      </c>
      <c r="W172" s="144">
        <f>V172*K172</f>
        <v>0</v>
      </c>
      <c r="X172" s="144">
        <v>4.0000000000000002E-4</v>
      </c>
      <c r="Y172" s="144">
        <f>X172*K172</f>
        <v>1.2E-2</v>
      </c>
      <c r="Z172" s="144">
        <v>0</v>
      </c>
      <c r="AA172" s="145">
        <f>Z172*K172</f>
        <v>0</v>
      </c>
      <c r="AR172" s="18" t="s">
        <v>269</v>
      </c>
      <c r="AT172" s="18" t="s">
        <v>232</v>
      </c>
      <c r="AU172" s="18" t="s">
        <v>145</v>
      </c>
      <c r="AY172" s="18" t="s">
        <v>139</v>
      </c>
      <c r="BE172" s="146">
        <f>IF(U172="základná",N172,0)</f>
        <v>0</v>
      </c>
      <c r="BF172" s="146">
        <f>IF(U172="znížená",N172,0)</f>
        <v>0</v>
      </c>
      <c r="BG172" s="146">
        <f>IF(U172="zákl. prenesená",N172,0)</f>
        <v>0</v>
      </c>
      <c r="BH172" s="146">
        <f>IF(U172="zníž. prenesená",N172,0)</f>
        <v>0</v>
      </c>
      <c r="BI172" s="146">
        <f>IF(U172="nulová",N172,0)</f>
        <v>0</v>
      </c>
      <c r="BJ172" s="18" t="s">
        <v>145</v>
      </c>
      <c r="BK172" s="146">
        <f>ROUND(L172*K172,2)</f>
        <v>0</v>
      </c>
      <c r="BL172" s="18" t="s">
        <v>204</v>
      </c>
      <c r="BM172" s="18" t="s">
        <v>308</v>
      </c>
    </row>
    <row r="173" spans="2:65" s="1" customFormat="1" ht="22.75" customHeight="1">
      <c r="B173" s="137"/>
      <c r="C173" s="138" t="s">
        <v>309</v>
      </c>
      <c r="D173" s="138" t="s">
        <v>140</v>
      </c>
      <c r="E173" s="139" t="s">
        <v>310</v>
      </c>
      <c r="F173" s="197" t="s">
        <v>311</v>
      </c>
      <c r="G173" s="197"/>
      <c r="H173" s="197"/>
      <c r="I173" s="197"/>
      <c r="J173" s="140" t="s">
        <v>312</v>
      </c>
      <c r="K173" s="141">
        <v>0.51</v>
      </c>
      <c r="L173" s="192"/>
      <c r="M173" s="192"/>
      <c r="N173" s="192">
        <f>ROUND(L173*K173,2)</f>
        <v>0</v>
      </c>
      <c r="O173" s="192"/>
      <c r="P173" s="192"/>
      <c r="Q173" s="192"/>
      <c r="R173" s="142"/>
      <c r="T173" s="143" t="s">
        <v>5</v>
      </c>
      <c r="U173" s="40" t="s">
        <v>40</v>
      </c>
      <c r="V173" s="144">
        <v>0</v>
      </c>
      <c r="W173" s="144">
        <f>V173*K173</f>
        <v>0</v>
      </c>
      <c r="X173" s="144">
        <v>0</v>
      </c>
      <c r="Y173" s="144">
        <f>X173*K173</f>
        <v>0</v>
      </c>
      <c r="Z173" s="144">
        <v>0</v>
      </c>
      <c r="AA173" s="145">
        <f>Z173*K173</f>
        <v>0</v>
      </c>
      <c r="AR173" s="18" t="s">
        <v>144</v>
      </c>
      <c r="AT173" s="18" t="s">
        <v>140</v>
      </c>
      <c r="AU173" s="18" t="s">
        <v>145</v>
      </c>
      <c r="AY173" s="18" t="s">
        <v>139</v>
      </c>
      <c r="BE173" s="146">
        <f>IF(U173="základná",N173,0)</f>
        <v>0</v>
      </c>
      <c r="BF173" s="146">
        <f>IF(U173="znížená",N173,0)</f>
        <v>0</v>
      </c>
      <c r="BG173" s="146">
        <f>IF(U173="zákl. prenesená",N173,0)</f>
        <v>0</v>
      </c>
      <c r="BH173" s="146">
        <f>IF(U173="zníž. prenesená",N173,0)</f>
        <v>0</v>
      </c>
      <c r="BI173" s="146">
        <f>IF(U173="nulová",N173,0)</f>
        <v>0</v>
      </c>
      <c r="BJ173" s="18" t="s">
        <v>145</v>
      </c>
      <c r="BK173" s="146">
        <f>ROUND(L173*K173,2)</f>
        <v>0</v>
      </c>
      <c r="BL173" s="18" t="s">
        <v>144</v>
      </c>
      <c r="BM173" s="18" t="s">
        <v>313</v>
      </c>
    </row>
    <row r="174" spans="2:65" s="9" customFormat="1" ht="29.9" customHeight="1">
      <c r="B174" s="126"/>
      <c r="C174" s="127"/>
      <c r="D174" s="136" t="s">
        <v>118</v>
      </c>
      <c r="E174" s="136"/>
      <c r="F174" s="136"/>
      <c r="G174" s="136"/>
      <c r="H174" s="136"/>
      <c r="I174" s="136"/>
      <c r="J174" s="136"/>
      <c r="K174" s="136"/>
      <c r="L174" s="136"/>
      <c r="M174" s="136"/>
      <c r="N174" s="195">
        <f>BK174</f>
        <v>0</v>
      </c>
      <c r="O174" s="196"/>
      <c r="P174" s="196"/>
      <c r="Q174" s="196"/>
      <c r="R174" s="129"/>
      <c r="T174" s="130"/>
      <c r="U174" s="127"/>
      <c r="V174" s="127"/>
      <c r="W174" s="131">
        <f>SUM(W175:W178)</f>
        <v>19.9304305</v>
      </c>
      <c r="X174" s="127"/>
      <c r="Y174" s="131">
        <f>SUM(Y175:Y178)</f>
        <v>0.18631519999999999</v>
      </c>
      <c r="Z174" s="127"/>
      <c r="AA174" s="132">
        <f>SUM(AA175:AA178)</f>
        <v>0</v>
      </c>
      <c r="AR174" s="133" t="s">
        <v>145</v>
      </c>
      <c r="AT174" s="134" t="s">
        <v>72</v>
      </c>
      <c r="AU174" s="134" t="s">
        <v>81</v>
      </c>
      <c r="AY174" s="133" t="s">
        <v>139</v>
      </c>
      <c r="BK174" s="135">
        <f>SUM(BK175:BK178)</f>
        <v>0</v>
      </c>
    </row>
    <row r="175" spans="2:65" s="1" customFormat="1" ht="34.25" customHeight="1">
      <c r="B175" s="137"/>
      <c r="C175" s="138" t="s">
        <v>314</v>
      </c>
      <c r="D175" s="138" t="s">
        <v>140</v>
      </c>
      <c r="E175" s="139" t="s">
        <v>315</v>
      </c>
      <c r="F175" s="197" t="s">
        <v>316</v>
      </c>
      <c r="G175" s="197"/>
      <c r="H175" s="197"/>
      <c r="I175" s="197"/>
      <c r="J175" s="140" t="s">
        <v>198</v>
      </c>
      <c r="K175" s="141">
        <v>14.85</v>
      </c>
      <c r="L175" s="192"/>
      <c r="M175" s="192"/>
      <c r="N175" s="192">
        <f>ROUND(L175*K175,2)</f>
        <v>0</v>
      </c>
      <c r="O175" s="192"/>
      <c r="P175" s="192"/>
      <c r="Q175" s="192"/>
      <c r="R175" s="142"/>
      <c r="T175" s="143" t="s">
        <v>5</v>
      </c>
      <c r="U175" s="40" t="s">
        <v>40</v>
      </c>
      <c r="V175" s="144">
        <v>0.67693000000000003</v>
      </c>
      <c r="W175" s="144">
        <f>V175*K175</f>
        <v>10.052410500000001</v>
      </c>
      <c r="X175" s="144">
        <v>1.0460000000000001E-2</v>
      </c>
      <c r="Y175" s="144">
        <f>X175*K175</f>
        <v>0.155331</v>
      </c>
      <c r="Z175" s="144">
        <v>0</v>
      </c>
      <c r="AA175" s="145">
        <f>Z175*K175</f>
        <v>0</v>
      </c>
      <c r="AR175" s="18" t="s">
        <v>204</v>
      </c>
      <c r="AT175" s="18" t="s">
        <v>140</v>
      </c>
      <c r="AU175" s="18" t="s">
        <v>145</v>
      </c>
      <c r="AY175" s="18" t="s">
        <v>139</v>
      </c>
      <c r="BE175" s="146">
        <f>IF(U175="základná",N175,0)</f>
        <v>0</v>
      </c>
      <c r="BF175" s="146">
        <f>IF(U175="znížená",N175,0)</f>
        <v>0</v>
      </c>
      <c r="BG175" s="146">
        <f>IF(U175="zákl. prenesená",N175,0)</f>
        <v>0</v>
      </c>
      <c r="BH175" s="146">
        <f>IF(U175="zníž. prenesená",N175,0)</f>
        <v>0</v>
      </c>
      <c r="BI175" s="146">
        <f>IF(U175="nulová",N175,0)</f>
        <v>0</v>
      </c>
      <c r="BJ175" s="18" t="s">
        <v>145</v>
      </c>
      <c r="BK175" s="146">
        <f>ROUND(L175*K175,2)</f>
        <v>0</v>
      </c>
      <c r="BL175" s="18" t="s">
        <v>204</v>
      </c>
      <c r="BM175" s="18" t="s">
        <v>317</v>
      </c>
    </row>
    <row r="176" spans="2:65" s="1" customFormat="1" ht="34.25" customHeight="1">
      <c r="B176" s="137"/>
      <c r="C176" s="138" t="s">
        <v>318</v>
      </c>
      <c r="D176" s="138" t="s">
        <v>140</v>
      </c>
      <c r="E176" s="139" t="s">
        <v>319</v>
      </c>
      <c r="F176" s="197" t="s">
        <v>320</v>
      </c>
      <c r="G176" s="197"/>
      <c r="H176" s="197"/>
      <c r="I176" s="197"/>
      <c r="J176" s="140" t="s">
        <v>185</v>
      </c>
      <c r="K176" s="141">
        <v>6.54</v>
      </c>
      <c r="L176" s="192"/>
      <c r="M176" s="192"/>
      <c r="N176" s="192">
        <f>ROUND(L176*K176,2)</f>
        <v>0</v>
      </c>
      <c r="O176" s="192"/>
      <c r="P176" s="192"/>
      <c r="Q176" s="192"/>
      <c r="R176" s="142"/>
      <c r="T176" s="143" t="s">
        <v>5</v>
      </c>
      <c r="U176" s="40" t="s">
        <v>40</v>
      </c>
      <c r="V176" s="144">
        <v>0.90600000000000003</v>
      </c>
      <c r="W176" s="144">
        <f>V176*K176</f>
        <v>5.9252400000000005</v>
      </c>
      <c r="X176" s="144">
        <v>2.47E-3</v>
      </c>
      <c r="Y176" s="144">
        <f>X176*K176</f>
        <v>1.6153799999999999E-2</v>
      </c>
      <c r="Z176" s="144">
        <v>0</v>
      </c>
      <c r="AA176" s="145">
        <f>Z176*K176</f>
        <v>0</v>
      </c>
      <c r="AR176" s="18" t="s">
        <v>204</v>
      </c>
      <c r="AT176" s="18" t="s">
        <v>140</v>
      </c>
      <c r="AU176" s="18" t="s">
        <v>145</v>
      </c>
      <c r="AY176" s="18" t="s">
        <v>139</v>
      </c>
      <c r="BE176" s="146">
        <f>IF(U176="základná",N176,0)</f>
        <v>0</v>
      </c>
      <c r="BF176" s="146">
        <f>IF(U176="znížená",N176,0)</f>
        <v>0</v>
      </c>
      <c r="BG176" s="146">
        <f>IF(U176="zákl. prenesená",N176,0)</f>
        <v>0</v>
      </c>
      <c r="BH176" s="146">
        <f>IF(U176="zníž. prenesená",N176,0)</f>
        <v>0</v>
      </c>
      <c r="BI176" s="146">
        <f>IF(U176="nulová",N176,0)</f>
        <v>0</v>
      </c>
      <c r="BJ176" s="18" t="s">
        <v>145</v>
      </c>
      <c r="BK176" s="146">
        <f>ROUND(L176*K176,2)</f>
        <v>0</v>
      </c>
      <c r="BL176" s="18" t="s">
        <v>204</v>
      </c>
      <c r="BM176" s="18" t="s">
        <v>321</v>
      </c>
    </row>
    <row r="177" spans="2:65" s="1" customFormat="1" ht="34.25" customHeight="1">
      <c r="B177" s="137"/>
      <c r="C177" s="138" t="s">
        <v>322</v>
      </c>
      <c r="D177" s="138" t="s">
        <v>140</v>
      </c>
      <c r="E177" s="139" t="s">
        <v>323</v>
      </c>
      <c r="F177" s="197" t="s">
        <v>324</v>
      </c>
      <c r="G177" s="197"/>
      <c r="H177" s="197"/>
      <c r="I177" s="197"/>
      <c r="J177" s="140" t="s">
        <v>185</v>
      </c>
      <c r="K177" s="141">
        <v>5.98</v>
      </c>
      <c r="L177" s="192"/>
      <c r="M177" s="192"/>
      <c r="N177" s="192">
        <f>ROUND(L177*K177,2)</f>
        <v>0</v>
      </c>
      <c r="O177" s="192"/>
      <c r="P177" s="192"/>
      <c r="Q177" s="192"/>
      <c r="R177" s="142"/>
      <c r="T177" s="143" t="s">
        <v>5</v>
      </c>
      <c r="U177" s="40" t="s">
        <v>40</v>
      </c>
      <c r="V177" s="144">
        <v>0.66100000000000003</v>
      </c>
      <c r="W177" s="144">
        <f>V177*K177</f>
        <v>3.9527800000000006</v>
      </c>
      <c r="X177" s="144">
        <v>2.48E-3</v>
      </c>
      <c r="Y177" s="144">
        <f>X177*K177</f>
        <v>1.4830400000000001E-2</v>
      </c>
      <c r="Z177" s="144">
        <v>0</v>
      </c>
      <c r="AA177" s="145">
        <f>Z177*K177</f>
        <v>0</v>
      </c>
      <c r="AR177" s="18" t="s">
        <v>204</v>
      </c>
      <c r="AT177" s="18" t="s">
        <v>140</v>
      </c>
      <c r="AU177" s="18" t="s">
        <v>145</v>
      </c>
      <c r="AY177" s="18" t="s">
        <v>139</v>
      </c>
      <c r="BE177" s="146">
        <f>IF(U177="základná",N177,0)</f>
        <v>0</v>
      </c>
      <c r="BF177" s="146">
        <f>IF(U177="znížená",N177,0)</f>
        <v>0</v>
      </c>
      <c r="BG177" s="146">
        <f>IF(U177="zákl. prenesená",N177,0)</f>
        <v>0</v>
      </c>
      <c r="BH177" s="146">
        <f>IF(U177="zníž. prenesená",N177,0)</f>
        <v>0</v>
      </c>
      <c r="BI177" s="146">
        <f>IF(U177="nulová",N177,0)</f>
        <v>0</v>
      </c>
      <c r="BJ177" s="18" t="s">
        <v>145</v>
      </c>
      <c r="BK177" s="146">
        <f>ROUND(L177*K177,2)</f>
        <v>0</v>
      </c>
      <c r="BL177" s="18" t="s">
        <v>204</v>
      </c>
      <c r="BM177" s="18" t="s">
        <v>325</v>
      </c>
    </row>
    <row r="178" spans="2:65" s="1" customFormat="1" ht="34.25" customHeight="1">
      <c r="B178" s="137"/>
      <c r="C178" s="138" t="s">
        <v>326</v>
      </c>
      <c r="D178" s="138" t="s">
        <v>140</v>
      </c>
      <c r="E178" s="139" t="s">
        <v>327</v>
      </c>
      <c r="F178" s="197" t="s">
        <v>328</v>
      </c>
      <c r="G178" s="197"/>
      <c r="H178" s="197"/>
      <c r="I178" s="197"/>
      <c r="J178" s="140" t="s">
        <v>312</v>
      </c>
      <c r="K178" s="141">
        <v>8.93</v>
      </c>
      <c r="L178" s="192"/>
      <c r="M178" s="192"/>
      <c r="N178" s="192">
        <f>ROUND(L178*K178,2)</f>
        <v>0</v>
      </c>
      <c r="O178" s="192"/>
      <c r="P178" s="192"/>
      <c r="Q178" s="192"/>
      <c r="R178" s="142"/>
      <c r="T178" s="143" t="s">
        <v>5</v>
      </c>
      <c r="U178" s="40" t="s">
        <v>40</v>
      </c>
      <c r="V178" s="144">
        <v>0</v>
      </c>
      <c r="W178" s="144">
        <f>V178*K178</f>
        <v>0</v>
      </c>
      <c r="X178" s="144">
        <v>0</v>
      </c>
      <c r="Y178" s="144">
        <f>X178*K178</f>
        <v>0</v>
      </c>
      <c r="Z178" s="144">
        <v>0</v>
      </c>
      <c r="AA178" s="145">
        <f>Z178*K178</f>
        <v>0</v>
      </c>
      <c r="AR178" s="18" t="s">
        <v>204</v>
      </c>
      <c r="AT178" s="18" t="s">
        <v>140</v>
      </c>
      <c r="AU178" s="18" t="s">
        <v>145</v>
      </c>
      <c r="AY178" s="18" t="s">
        <v>139</v>
      </c>
      <c r="BE178" s="146">
        <f>IF(U178="základná",N178,0)</f>
        <v>0</v>
      </c>
      <c r="BF178" s="146">
        <f>IF(U178="znížená",N178,0)</f>
        <v>0</v>
      </c>
      <c r="BG178" s="146">
        <f>IF(U178="zákl. prenesená",N178,0)</f>
        <v>0</v>
      </c>
      <c r="BH178" s="146">
        <f>IF(U178="zníž. prenesená",N178,0)</f>
        <v>0</v>
      </c>
      <c r="BI178" s="146">
        <f>IF(U178="nulová",N178,0)</f>
        <v>0</v>
      </c>
      <c r="BJ178" s="18" t="s">
        <v>145</v>
      </c>
      <c r="BK178" s="146">
        <f>ROUND(L178*K178,2)</f>
        <v>0</v>
      </c>
      <c r="BL178" s="18" t="s">
        <v>204</v>
      </c>
      <c r="BM178" s="18" t="s">
        <v>329</v>
      </c>
    </row>
    <row r="179" spans="2:65" s="9" customFormat="1" ht="29.9" customHeight="1">
      <c r="B179" s="126"/>
      <c r="C179" s="127"/>
      <c r="D179" s="136" t="s">
        <v>119</v>
      </c>
      <c r="E179" s="136"/>
      <c r="F179" s="136"/>
      <c r="G179" s="136"/>
      <c r="H179" s="136"/>
      <c r="I179" s="136"/>
      <c r="J179" s="136"/>
      <c r="K179" s="136"/>
      <c r="L179" s="136"/>
      <c r="M179" s="136"/>
      <c r="N179" s="195">
        <f>BK179</f>
        <v>0</v>
      </c>
      <c r="O179" s="196"/>
      <c r="P179" s="196"/>
      <c r="Q179" s="196"/>
      <c r="R179" s="129"/>
      <c r="T179" s="130"/>
      <c r="U179" s="127"/>
      <c r="V179" s="127"/>
      <c r="W179" s="131">
        <f>SUM(W180:W191)</f>
        <v>389.14938140000004</v>
      </c>
      <c r="X179" s="127"/>
      <c r="Y179" s="131">
        <f>SUM(Y180:Y191)</f>
        <v>41.830447179686011</v>
      </c>
      <c r="Z179" s="127"/>
      <c r="AA179" s="132">
        <f>SUM(AA180:AA191)</f>
        <v>0.14265</v>
      </c>
      <c r="AR179" s="133" t="s">
        <v>145</v>
      </c>
      <c r="AT179" s="134" t="s">
        <v>72</v>
      </c>
      <c r="AU179" s="134" t="s">
        <v>81</v>
      </c>
      <c r="AY179" s="133" t="s">
        <v>139</v>
      </c>
      <c r="BK179" s="135">
        <f>SUM(BK180:BK191)</f>
        <v>0</v>
      </c>
    </row>
    <row r="180" spans="2:65" s="1" customFormat="1" ht="22.75" customHeight="1">
      <c r="B180" s="137"/>
      <c r="C180" s="138" t="s">
        <v>330</v>
      </c>
      <c r="D180" s="138" t="s">
        <v>140</v>
      </c>
      <c r="E180" s="139" t="s">
        <v>331</v>
      </c>
      <c r="F180" s="197" t="s">
        <v>332</v>
      </c>
      <c r="G180" s="197"/>
      <c r="H180" s="197"/>
      <c r="I180" s="197"/>
      <c r="J180" s="140" t="s">
        <v>198</v>
      </c>
      <c r="K180" s="141">
        <v>39.68</v>
      </c>
      <c r="L180" s="192"/>
      <c r="M180" s="192"/>
      <c r="N180" s="192">
        <f t="shared" ref="N180:N191" si="40">ROUND(L180*K180,2)</f>
        <v>0</v>
      </c>
      <c r="O180" s="192"/>
      <c r="P180" s="192"/>
      <c r="Q180" s="192"/>
      <c r="R180" s="142"/>
      <c r="T180" s="143" t="s">
        <v>5</v>
      </c>
      <c r="U180" s="40" t="s">
        <v>40</v>
      </c>
      <c r="V180" s="144">
        <v>0.70359000000000005</v>
      </c>
      <c r="W180" s="144">
        <f t="shared" ref="W180:W191" si="41">V180*K180</f>
        <v>27.918451200000003</v>
      </c>
      <c r="X180" s="144">
        <v>1.3015999999999999E-4</v>
      </c>
      <c r="Y180" s="144">
        <f t="shared" ref="Y180:Y191" si="42">X180*K180</f>
        <v>5.1647487999999997E-3</v>
      </c>
      <c r="Z180" s="144">
        <v>0</v>
      </c>
      <c r="AA180" s="145">
        <f t="shared" ref="AA180:AA191" si="43">Z180*K180</f>
        <v>0</v>
      </c>
      <c r="AR180" s="18" t="s">
        <v>204</v>
      </c>
      <c r="AT180" s="18" t="s">
        <v>140</v>
      </c>
      <c r="AU180" s="18" t="s">
        <v>145</v>
      </c>
      <c r="AY180" s="18" t="s">
        <v>139</v>
      </c>
      <c r="BE180" s="146">
        <f t="shared" ref="BE180:BE191" si="44">IF(U180="základná",N180,0)</f>
        <v>0</v>
      </c>
      <c r="BF180" s="146">
        <f t="shared" ref="BF180:BF191" si="45">IF(U180="znížená",N180,0)</f>
        <v>0</v>
      </c>
      <c r="BG180" s="146">
        <f t="shared" ref="BG180:BG191" si="46">IF(U180="zákl. prenesená",N180,0)</f>
        <v>0</v>
      </c>
      <c r="BH180" s="146">
        <f t="shared" ref="BH180:BH191" si="47">IF(U180="zníž. prenesená",N180,0)</f>
        <v>0</v>
      </c>
      <c r="BI180" s="146">
        <f t="shared" ref="BI180:BI191" si="48">IF(U180="nulová",N180,0)</f>
        <v>0</v>
      </c>
      <c r="BJ180" s="18" t="s">
        <v>145</v>
      </c>
      <c r="BK180" s="146">
        <f t="shared" ref="BK180:BK191" si="49">ROUND(L180*K180,2)</f>
        <v>0</v>
      </c>
      <c r="BL180" s="18" t="s">
        <v>204</v>
      </c>
      <c r="BM180" s="18" t="s">
        <v>333</v>
      </c>
    </row>
    <row r="181" spans="2:65" s="1" customFormat="1" ht="14.4" customHeight="1">
      <c r="B181" s="137"/>
      <c r="C181" s="147" t="s">
        <v>334</v>
      </c>
      <c r="D181" s="147" t="s">
        <v>232</v>
      </c>
      <c r="E181" s="148" t="s">
        <v>335</v>
      </c>
      <c r="F181" s="198" t="s">
        <v>336</v>
      </c>
      <c r="G181" s="198"/>
      <c r="H181" s="198"/>
      <c r="I181" s="198"/>
      <c r="J181" s="149" t="s">
        <v>198</v>
      </c>
      <c r="K181" s="150">
        <v>40.47</v>
      </c>
      <c r="L181" s="191"/>
      <c r="M181" s="191"/>
      <c r="N181" s="191">
        <f t="shared" si="40"/>
        <v>0</v>
      </c>
      <c r="O181" s="192"/>
      <c r="P181" s="192"/>
      <c r="Q181" s="192"/>
      <c r="R181" s="142"/>
      <c r="T181" s="143" t="s">
        <v>5</v>
      </c>
      <c r="U181" s="40" t="s">
        <v>40</v>
      </c>
      <c r="V181" s="144">
        <v>0</v>
      </c>
      <c r="W181" s="144">
        <f t="shared" si="41"/>
        <v>0</v>
      </c>
      <c r="X181" s="144">
        <v>1</v>
      </c>
      <c r="Y181" s="144">
        <f t="shared" si="42"/>
        <v>40.47</v>
      </c>
      <c r="Z181" s="144">
        <v>0</v>
      </c>
      <c r="AA181" s="145">
        <f t="shared" si="43"/>
        <v>0</v>
      </c>
      <c r="AR181" s="18" t="s">
        <v>269</v>
      </c>
      <c r="AT181" s="18" t="s">
        <v>232</v>
      </c>
      <c r="AU181" s="18" t="s">
        <v>145</v>
      </c>
      <c r="AY181" s="18" t="s">
        <v>139</v>
      </c>
      <c r="BE181" s="146">
        <f t="shared" si="44"/>
        <v>0</v>
      </c>
      <c r="BF181" s="146">
        <f t="shared" si="45"/>
        <v>0</v>
      </c>
      <c r="BG181" s="146">
        <f t="shared" si="46"/>
        <v>0</v>
      </c>
      <c r="BH181" s="146">
        <f t="shared" si="47"/>
        <v>0</v>
      </c>
      <c r="BI181" s="146">
        <f t="shared" si="48"/>
        <v>0</v>
      </c>
      <c r="BJ181" s="18" t="s">
        <v>145</v>
      </c>
      <c r="BK181" s="146">
        <f t="shared" si="49"/>
        <v>0</v>
      </c>
      <c r="BL181" s="18" t="s">
        <v>204</v>
      </c>
      <c r="BM181" s="18" t="s">
        <v>337</v>
      </c>
    </row>
    <row r="182" spans="2:65" s="1" customFormat="1" ht="22.75" customHeight="1">
      <c r="B182" s="137"/>
      <c r="C182" s="138" t="s">
        <v>338</v>
      </c>
      <c r="D182" s="138" t="s">
        <v>140</v>
      </c>
      <c r="E182" s="139" t="s">
        <v>413</v>
      </c>
      <c r="F182" s="197" t="s">
        <v>414</v>
      </c>
      <c r="G182" s="197"/>
      <c r="H182" s="197"/>
      <c r="I182" s="197"/>
      <c r="J182" s="140" t="s">
        <v>185</v>
      </c>
      <c r="K182" s="141">
        <v>11.76</v>
      </c>
      <c r="L182" s="192"/>
      <c r="M182" s="192"/>
      <c r="N182" s="192">
        <f t="shared" si="40"/>
        <v>0</v>
      </c>
      <c r="O182" s="192"/>
      <c r="P182" s="192"/>
      <c r="Q182" s="192"/>
      <c r="R182" s="142"/>
      <c r="T182" s="143" t="s">
        <v>5</v>
      </c>
      <c r="U182" s="40" t="s">
        <v>40</v>
      </c>
      <c r="V182" s="144">
        <v>9.3060000000000004E-2</v>
      </c>
      <c r="W182" s="144">
        <f t="shared" si="41"/>
        <v>1.0943856000000001</v>
      </c>
      <c r="X182" s="144">
        <v>0</v>
      </c>
      <c r="Y182" s="144">
        <f t="shared" si="42"/>
        <v>0</v>
      </c>
      <c r="Z182" s="144">
        <v>0</v>
      </c>
      <c r="AA182" s="145">
        <f t="shared" si="43"/>
        <v>0</v>
      </c>
      <c r="AR182" s="18" t="s">
        <v>204</v>
      </c>
      <c r="AT182" s="18" t="s">
        <v>140</v>
      </c>
      <c r="AU182" s="18" t="s">
        <v>145</v>
      </c>
      <c r="AY182" s="18" t="s">
        <v>139</v>
      </c>
      <c r="BE182" s="146">
        <f t="shared" si="44"/>
        <v>0</v>
      </c>
      <c r="BF182" s="146">
        <f t="shared" si="45"/>
        <v>0</v>
      </c>
      <c r="BG182" s="146">
        <f t="shared" si="46"/>
        <v>0</v>
      </c>
      <c r="BH182" s="146">
        <f t="shared" si="47"/>
        <v>0</v>
      </c>
      <c r="BI182" s="146">
        <f t="shared" si="48"/>
        <v>0</v>
      </c>
      <c r="BJ182" s="18" t="s">
        <v>145</v>
      </c>
      <c r="BK182" s="146">
        <f t="shared" si="49"/>
        <v>0</v>
      </c>
      <c r="BL182" s="18" t="s">
        <v>204</v>
      </c>
      <c r="BM182" s="18" t="s">
        <v>415</v>
      </c>
    </row>
    <row r="183" spans="2:65" s="1" customFormat="1" ht="22.75" customHeight="1">
      <c r="B183" s="137"/>
      <c r="C183" s="147" t="s">
        <v>343</v>
      </c>
      <c r="D183" s="147" t="s">
        <v>232</v>
      </c>
      <c r="E183" s="148" t="s">
        <v>416</v>
      </c>
      <c r="F183" s="198" t="s">
        <v>417</v>
      </c>
      <c r="G183" s="198"/>
      <c r="H183" s="198"/>
      <c r="I183" s="198"/>
      <c r="J183" s="149" t="s">
        <v>185</v>
      </c>
      <c r="K183" s="150">
        <v>14</v>
      </c>
      <c r="L183" s="191"/>
      <c r="M183" s="191"/>
      <c r="N183" s="191">
        <f t="shared" si="40"/>
        <v>0</v>
      </c>
      <c r="O183" s="192"/>
      <c r="P183" s="192"/>
      <c r="Q183" s="192"/>
      <c r="R183" s="142"/>
      <c r="T183" s="143" t="s">
        <v>5</v>
      </c>
      <c r="U183" s="40" t="s">
        <v>40</v>
      </c>
      <c r="V183" s="144">
        <v>0</v>
      </c>
      <c r="W183" s="144">
        <f t="shared" si="41"/>
        <v>0</v>
      </c>
      <c r="X183" s="144">
        <v>3.04E-2</v>
      </c>
      <c r="Y183" s="144">
        <f t="shared" si="42"/>
        <v>0.42559999999999998</v>
      </c>
      <c r="Z183" s="144">
        <v>0</v>
      </c>
      <c r="AA183" s="145">
        <f t="shared" si="43"/>
        <v>0</v>
      </c>
      <c r="AR183" s="18" t="s">
        <v>269</v>
      </c>
      <c r="AT183" s="18" t="s">
        <v>232</v>
      </c>
      <c r="AU183" s="18" t="s">
        <v>145</v>
      </c>
      <c r="AY183" s="18" t="s">
        <v>139</v>
      </c>
      <c r="BE183" s="146">
        <f t="shared" si="44"/>
        <v>0</v>
      </c>
      <c r="BF183" s="146">
        <f t="shared" si="45"/>
        <v>0</v>
      </c>
      <c r="BG183" s="146">
        <f t="shared" si="46"/>
        <v>0</v>
      </c>
      <c r="BH183" s="146">
        <f t="shared" si="47"/>
        <v>0</v>
      </c>
      <c r="BI183" s="146">
        <f t="shared" si="48"/>
        <v>0</v>
      </c>
      <c r="BJ183" s="18" t="s">
        <v>145</v>
      </c>
      <c r="BK183" s="146">
        <f t="shared" si="49"/>
        <v>0</v>
      </c>
      <c r="BL183" s="18" t="s">
        <v>204</v>
      </c>
      <c r="BM183" s="18" t="s">
        <v>418</v>
      </c>
    </row>
    <row r="184" spans="2:65" s="1" customFormat="1" ht="22.75" customHeight="1">
      <c r="B184" s="137"/>
      <c r="C184" s="138" t="s">
        <v>347</v>
      </c>
      <c r="D184" s="138" t="s">
        <v>140</v>
      </c>
      <c r="E184" s="139" t="s">
        <v>419</v>
      </c>
      <c r="F184" s="197" t="s">
        <v>420</v>
      </c>
      <c r="G184" s="197"/>
      <c r="H184" s="197"/>
      <c r="I184" s="197"/>
      <c r="J184" s="140" t="s">
        <v>267</v>
      </c>
      <c r="K184" s="141">
        <v>5</v>
      </c>
      <c r="L184" s="192"/>
      <c r="M184" s="192"/>
      <c r="N184" s="192">
        <f t="shared" si="40"/>
        <v>0</v>
      </c>
      <c r="O184" s="192"/>
      <c r="P184" s="192"/>
      <c r="Q184" s="192"/>
      <c r="R184" s="142"/>
      <c r="T184" s="143" t="s">
        <v>5</v>
      </c>
      <c r="U184" s="40" t="s">
        <v>40</v>
      </c>
      <c r="V184" s="144">
        <v>0.27139999999999997</v>
      </c>
      <c r="W184" s="144">
        <f t="shared" si="41"/>
        <v>1.3569999999999998</v>
      </c>
      <c r="X184" s="144">
        <v>4.8999999999999998E-4</v>
      </c>
      <c r="Y184" s="144">
        <f t="shared" si="42"/>
        <v>2.4499999999999999E-3</v>
      </c>
      <c r="Z184" s="144">
        <v>0</v>
      </c>
      <c r="AA184" s="145">
        <f t="shared" si="43"/>
        <v>0</v>
      </c>
      <c r="AR184" s="18" t="s">
        <v>204</v>
      </c>
      <c r="AT184" s="18" t="s">
        <v>140</v>
      </c>
      <c r="AU184" s="18" t="s">
        <v>145</v>
      </c>
      <c r="AY184" s="18" t="s">
        <v>139</v>
      </c>
      <c r="BE184" s="146">
        <f t="shared" si="44"/>
        <v>0</v>
      </c>
      <c r="BF184" s="146">
        <f t="shared" si="45"/>
        <v>0</v>
      </c>
      <c r="BG184" s="146">
        <f t="shared" si="46"/>
        <v>0</v>
      </c>
      <c r="BH184" s="146">
        <f t="shared" si="47"/>
        <v>0</v>
      </c>
      <c r="BI184" s="146">
        <f t="shared" si="48"/>
        <v>0</v>
      </c>
      <c r="BJ184" s="18" t="s">
        <v>145</v>
      </c>
      <c r="BK184" s="146">
        <f t="shared" si="49"/>
        <v>0</v>
      </c>
      <c r="BL184" s="18" t="s">
        <v>204</v>
      </c>
      <c r="BM184" s="18" t="s">
        <v>421</v>
      </c>
    </row>
    <row r="185" spans="2:65" s="1" customFormat="1" ht="34.25" customHeight="1">
      <c r="B185" s="137"/>
      <c r="C185" s="147" t="s">
        <v>351</v>
      </c>
      <c r="D185" s="147" t="s">
        <v>232</v>
      </c>
      <c r="E185" s="148" t="s">
        <v>422</v>
      </c>
      <c r="F185" s="198" t="s">
        <v>423</v>
      </c>
      <c r="G185" s="198"/>
      <c r="H185" s="198"/>
      <c r="I185" s="198"/>
      <c r="J185" s="149" t="s">
        <v>267</v>
      </c>
      <c r="K185" s="150">
        <v>5</v>
      </c>
      <c r="L185" s="191"/>
      <c r="M185" s="191"/>
      <c r="N185" s="191">
        <f t="shared" si="40"/>
        <v>0</v>
      </c>
      <c r="O185" s="192"/>
      <c r="P185" s="192"/>
      <c r="Q185" s="192"/>
      <c r="R185" s="142"/>
      <c r="T185" s="143" t="s">
        <v>5</v>
      </c>
      <c r="U185" s="40" t="s">
        <v>40</v>
      </c>
      <c r="V185" s="144">
        <v>0</v>
      </c>
      <c r="W185" s="144">
        <f t="shared" si="41"/>
        <v>0</v>
      </c>
      <c r="X185" s="144">
        <v>2.2000000000000001E-3</v>
      </c>
      <c r="Y185" s="144">
        <f t="shared" si="42"/>
        <v>1.1000000000000001E-2</v>
      </c>
      <c r="Z185" s="144">
        <v>0</v>
      </c>
      <c r="AA185" s="145">
        <f t="shared" si="43"/>
        <v>0</v>
      </c>
      <c r="AR185" s="18" t="s">
        <v>269</v>
      </c>
      <c r="AT185" s="18" t="s">
        <v>232</v>
      </c>
      <c r="AU185" s="18" t="s">
        <v>145</v>
      </c>
      <c r="AY185" s="18" t="s">
        <v>139</v>
      </c>
      <c r="BE185" s="146">
        <f t="shared" si="44"/>
        <v>0</v>
      </c>
      <c r="BF185" s="146">
        <f t="shared" si="45"/>
        <v>0</v>
      </c>
      <c r="BG185" s="146">
        <f t="shared" si="46"/>
        <v>0</v>
      </c>
      <c r="BH185" s="146">
        <f t="shared" si="47"/>
        <v>0</v>
      </c>
      <c r="BI185" s="146">
        <f t="shared" si="48"/>
        <v>0</v>
      </c>
      <c r="BJ185" s="18" t="s">
        <v>145</v>
      </c>
      <c r="BK185" s="146">
        <f t="shared" si="49"/>
        <v>0</v>
      </c>
      <c r="BL185" s="18" t="s">
        <v>204</v>
      </c>
      <c r="BM185" s="18" t="s">
        <v>424</v>
      </c>
    </row>
    <row r="186" spans="2:65" s="1" customFormat="1" ht="14.4" customHeight="1">
      <c r="B186" s="137"/>
      <c r="C186" s="147" t="s">
        <v>355</v>
      </c>
      <c r="D186" s="147" t="s">
        <v>232</v>
      </c>
      <c r="E186" s="148" t="s">
        <v>425</v>
      </c>
      <c r="F186" s="198" t="s">
        <v>426</v>
      </c>
      <c r="G186" s="198"/>
      <c r="H186" s="198"/>
      <c r="I186" s="198"/>
      <c r="J186" s="149" t="s">
        <v>267</v>
      </c>
      <c r="K186" s="150">
        <v>5</v>
      </c>
      <c r="L186" s="191"/>
      <c r="M186" s="191"/>
      <c r="N186" s="191">
        <f t="shared" si="40"/>
        <v>0</v>
      </c>
      <c r="O186" s="192"/>
      <c r="P186" s="192"/>
      <c r="Q186" s="192"/>
      <c r="R186" s="142"/>
      <c r="T186" s="143" t="s">
        <v>5</v>
      </c>
      <c r="U186" s="40" t="s">
        <v>40</v>
      </c>
      <c r="V186" s="144">
        <v>0</v>
      </c>
      <c r="W186" s="144">
        <f t="shared" si="41"/>
        <v>0</v>
      </c>
      <c r="X186" s="144">
        <v>1E-3</v>
      </c>
      <c r="Y186" s="144">
        <f t="shared" si="42"/>
        <v>5.0000000000000001E-3</v>
      </c>
      <c r="Z186" s="144">
        <v>0</v>
      </c>
      <c r="AA186" s="145">
        <f t="shared" si="43"/>
        <v>0</v>
      </c>
      <c r="AR186" s="18" t="s">
        <v>269</v>
      </c>
      <c r="AT186" s="18" t="s">
        <v>232</v>
      </c>
      <c r="AU186" s="18" t="s">
        <v>145</v>
      </c>
      <c r="AY186" s="18" t="s">
        <v>139</v>
      </c>
      <c r="BE186" s="146">
        <f t="shared" si="44"/>
        <v>0</v>
      </c>
      <c r="BF186" s="146">
        <f t="shared" si="45"/>
        <v>0</v>
      </c>
      <c r="BG186" s="146">
        <f t="shared" si="46"/>
        <v>0</v>
      </c>
      <c r="BH186" s="146">
        <f t="shared" si="47"/>
        <v>0</v>
      </c>
      <c r="BI186" s="146">
        <f t="shared" si="48"/>
        <v>0</v>
      </c>
      <c r="BJ186" s="18" t="s">
        <v>145</v>
      </c>
      <c r="BK186" s="146">
        <f t="shared" si="49"/>
        <v>0</v>
      </c>
      <c r="BL186" s="18" t="s">
        <v>204</v>
      </c>
      <c r="BM186" s="18" t="s">
        <v>427</v>
      </c>
    </row>
    <row r="187" spans="2:65" s="1" customFormat="1" ht="34.25" customHeight="1">
      <c r="B187" s="137"/>
      <c r="C187" s="138" t="s">
        <v>359</v>
      </c>
      <c r="D187" s="138" t="s">
        <v>140</v>
      </c>
      <c r="E187" s="139" t="s">
        <v>428</v>
      </c>
      <c r="F187" s="197" t="s">
        <v>429</v>
      </c>
      <c r="G187" s="197"/>
      <c r="H187" s="197"/>
      <c r="I187" s="197"/>
      <c r="J187" s="140" t="s">
        <v>185</v>
      </c>
      <c r="K187" s="141">
        <v>9.6</v>
      </c>
      <c r="L187" s="192"/>
      <c r="M187" s="192"/>
      <c r="N187" s="192">
        <f t="shared" si="40"/>
        <v>0</v>
      </c>
      <c r="O187" s="192"/>
      <c r="P187" s="192"/>
      <c r="Q187" s="192"/>
      <c r="R187" s="142"/>
      <c r="T187" s="143" t="s">
        <v>5</v>
      </c>
      <c r="U187" s="40" t="s">
        <v>40</v>
      </c>
      <c r="V187" s="144">
        <v>0.28499999999999998</v>
      </c>
      <c r="W187" s="144">
        <f t="shared" si="41"/>
        <v>2.7359999999999998</v>
      </c>
      <c r="X187" s="144">
        <v>0</v>
      </c>
      <c r="Y187" s="144">
        <f t="shared" si="42"/>
        <v>0</v>
      </c>
      <c r="Z187" s="144">
        <v>8.9999999999999993E-3</v>
      </c>
      <c r="AA187" s="145">
        <f t="shared" si="43"/>
        <v>8.6399999999999991E-2</v>
      </c>
      <c r="AR187" s="18" t="s">
        <v>204</v>
      </c>
      <c r="AT187" s="18" t="s">
        <v>140</v>
      </c>
      <c r="AU187" s="18" t="s">
        <v>145</v>
      </c>
      <c r="AY187" s="18" t="s">
        <v>139</v>
      </c>
      <c r="BE187" s="146">
        <f t="shared" si="44"/>
        <v>0</v>
      </c>
      <c r="BF187" s="146">
        <f t="shared" si="45"/>
        <v>0</v>
      </c>
      <c r="BG187" s="146">
        <f t="shared" si="46"/>
        <v>0</v>
      </c>
      <c r="BH187" s="146">
        <f t="shared" si="47"/>
        <v>0</v>
      </c>
      <c r="BI187" s="146">
        <f t="shared" si="48"/>
        <v>0</v>
      </c>
      <c r="BJ187" s="18" t="s">
        <v>145</v>
      </c>
      <c r="BK187" s="146">
        <f t="shared" si="49"/>
        <v>0</v>
      </c>
      <c r="BL187" s="18" t="s">
        <v>204</v>
      </c>
      <c r="BM187" s="18" t="s">
        <v>430</v>
      </c>
    </row>
    <row r="188" spans="2:65" s="1" customFormat="1" ht="22.75" customHeight="1">
      <c r="B188" s="137"/>
      <c r="C188" s="138" t="s">
        <v>363</v>
      </c>
      <c r="D188" s="138" t="s">
        <v>140</v>
      </c>
      <c r="E188" s="139" t="s">
        <v>431</v>
      </c>
      <c r="F188" s="197" t="s">
        <v>432</v>
      </c>
      <c r="G188" s="197"/>
      <c r="H188" s="197"/>
      <c r="I188" s="197"/>
      <c r="J188" s="140" t="s">
        <v>185</v>
      </c>
      <c r="K188" s="141">
        <v>6.25</v>
      </c>
      <c r="L188" s="192"/>
      <c r="M188" s="192"/>
      <c r="N188" s="192">
        <f t="shared" si="40"/>
        <v>0</v>
      </c>
      <c r="O188" s="192"/>
      <c r="P188" s="192"/>
      <c r="Q188" s="192"/>
      <c r="R188" s="142"/>
      <c r="T188" s="143" t="s">
        <v>5</v>
      </c>
      <c r="U188" s="40" t="s">
        <v>40</v>
      </c>
      <c r="V188" s="144">
        <v>0.28499999999999998</v>
      </c>
      <c r="W188" s="144">
        <f t="shared" si="41"/>
        <v>1.7812499999999998</v>
      </c>
      <c r="X188" s="144">
        <v>0</v>
      </c>
      <c r="Y188" s="144">
        <f t="shared" si="42"/>
        <v>0</v>
      </c>
      <c r="Z188" s="144">
        <v>8.9999999999999993E-3</v>
      </c>
      <c r="AA188" s="145">
        <f t="shared" si="43"/>
        <v>5.6249999999999994E-2</v>
      </c>
      <c r="AR188" s="18" t="s">
        <v>204</v>
      </c>
      <c r="AT188" s="18" t="s">
        <v>140</v>
      </c>
      <c r="AU188" s="18" t="s">
        <v>145</v>
      </c>
      <c r="AY188" s="18" t="s">
        <v>139</v>
      </c>
      <c r="BE188" s="146">
        <f t="shared" si="44"/>
        <v>0</v>
      </c>
      <c r="BF188" s="146">
        <f t="shared" si="45"/>
        <v>0</v>
      </c>
      <c r="BG188" s="146">
        <f t="shared" si="46"/>
        <v>0</v>
      </c>
      <c r="BH188" s="146">
        <f t="shared" si="47"/>
        <v>0</v>
      </c>
      <c r="BI188" s="146">
        <f t="shared" si="48"/>
        <v>0</v>
      </c>
      <c r="BJ188" s="18" t="s">
        <v>145</v>
      </c>
      <c r="BK188" s="146">
        <f t="shared" si="49"/>
        <v>0</v>
      </c>
      <c r="BL188" s="18" t="s">
        <v>204</v>
      </c>
      <c r="BM188" s="18" t="s">
        <v>433</v>
      </c>
    </row>
    <row r="189" spans="2:65" s="1" customFormat="1" ht="34.25" customHeight="1">
      <c r="B189" s="137"/>
      <c r="C189" s="138" t="s">
        <v>367</v>
      </c>
      <c r="D189" s="138" t="s">
        <v>140</v>
      </c>
      <c r="E189" s="139" t="s">
        <v>339</v>
      </c>
      <c r="F189" s="197" t="s">
        <v>340</v>
      </c>
      <c r="G189" s="197"/>
      <c r="H189" s="197"/>
      <c r="I189" s="197"/>
      <c r="J189" s="140" t="s">
        <v>341</v>
      </c>
      <c r="K189" s="141">
        <v>840.46</v>
      </c>
      <c r="L189" s="192"/>
      <c r="M189" s="192"/>
      <c r="N189" s="192">
        <f t="shared" si="40"/>
        <v>0</v>
      </c>
      <c r="O189" s="192"/>
      <c r="P189" s="192"/>
      <c r="Q189" s="192"/>
      <c r="R189" s="142"/>
      <c r="T189" s="143" t="s">
        <v>5</v>
      </c>
      <c r="U189" s="40" t="s">
        <v>40</v>
      </c>
      <c r="V189" s="144">
        <v>0.42151</v>
      </c>
      <c r="W189" s="144">
        <f t="shared" si="41"/>
        <v>354.26229460000002</v>
      </c>
      <c r="X189" s="144">
        <v>8.4754100000000002E-5</v>
      </c>
      <c r="Y189" s="144">
        <f t="shared" si="42"/>
        <v>7.1232430886000009E-2</v>
      </c>
      <c r="Z189" s="144">
        <v>0</v>
      </c>
      <c r="AA189" s="145">
        <f t="shared" si="43"/>
        <v>0</v>
      </c>
      <c r="AR189" s="18" t="s">
        <v>204</v>
      </c>
      <c r="AT189" s="18" t="s">
        <v>140</v>
      </c>
      <c r="AU189" s="18" t="s">
        <v>145</v>
      </c>
      <c r="AY189" s="18" t="s">
        <v>139</v>
      </c>
      <c r="BE189" s="146">
        <f t="shared" si="44"/>
        <v>0</v>
      </c>
      <c r="BF189" s="146">
        <f t="shared" si="45"/>
        <v>0</v>
      </c>
      <c r="BG189" s="146">
        <f t="shared" si="46"/>
        <v>0</v>
      </c>
      <c r="BH189" s="146">
        <f t="shared" si="47"/>
        <v>0</v>
      </c>
      <c r="BI189" s="146">
        <f t="shared" si="48"/>
        <v>0</v>
      </c>
      <c r="BJ189" s="18" t="s">
        <v>145</v>
      </c>
      <c r="BK189" s="146">
        <f t="shared" si="49"/>
        <v>0</v>
      </c>
      <c r="BL189" s="18" t="s">
        <v>204</v>
      </c>
      <c r="BM189" s="18" t="s">
        <v>342</v>
      </c>
    </row>
    <row r="190" spans="2:65" s="1" customFormat="1" ht="22.75" customHeight="1">
      <c r="B190" s="137"/>
      <c r="C190" s="147" t="s">
        <v>371</v>
      </c>
      <c r="D190" s="147" t="s">
        <v>232</v>
      </c>
      <c r="E190" s="148" t="s">
        <v>344</v>
      </c>
      <c r="F190" s="198" t="s">
        <v>345</v>
      </c>
      <c r="G190" s="198"/>
      <c r="H190" s="198"/>
      <c r="I190" s="198"/>
      <c r="J190" s="149" t="s">
        <v>176</v>
      </c>
      <c r="K190" s="150">
        <v>0.84</v>
      </c>
      <c r="L190" s="191"/>
      <c r="M190" s="191"/>
      <c r="N190" s="191">
        <f t="shared" si="40"/>
        <v>0</v>
      </c>
      <c r="O190" s="192"/>
      <c r="P190" s="192"/>
      <c r="Q190" s="192"/>
      <c r="R190" s="142"/>
      <c r="T190" s="143" t="s">
        <v>5</v>
      </c>
      <c r="U190" s="40" t="s">
        <v>40</v>
      </c>
      <c r="V190" s="144">
        <v>0</v>
      </c>
      <c r="W190" s="144">
        <f t="shared" si="41"/>
        <v>0</v>
      </c>
      <c r="X190" s="144">
        <v>1</v>
      </c>
      <c r="Y190" s="144">
        <f t="shared" si="42"/>
        <v>0.84</v>
      </c>
      <c r="Z190" s="144">
        <v>0</v>
      </c>
      <c r="AA190" s="145">
        <f t="shared" si="43"/>
        <v>0</v>
      </c>
      <c r="AR190" s="18" t="s">
        <v>269</v>
      </c>
      <c r="AT190" s="18" t="s">
        <v>232</v>
      </c>
      <c r="AU190" s="18" t="s">
        <v>145</v>
      </c>
      <c r="AY190" s="18" t="s">
        <v>139</v>
      </c>
      <c r="BE190" s="146">
        <f t="shared" si="44"/>
        <v>0</v>
      </c>
      <c r="BF190" s="146">
        <f t="shared" si="45"/>
        <v>0</v>
      </c>
      <c r="BG190" s="146">
        <f t="shared" si="46"/>
        <v>0</v>
      </c>
      <c r="BH190" s="146">
        <f t="shared" si="47"/>
        <v>0</v>
      </c>
      <c r="BI190" s="146">
        <f t="shared" si="48"/>
        <v>0</v>
      </c>
      <c r="BJ190" s="18" t="s">
        <v>145</v>
      </c>
      <c r="BK190" s="146">
        <f t="shared" si="49"/>
        <v>0</v>
      </c>
      <c r="BL190" s="18" t="s">
        <v>204</v>
      </c>
      <c r="BM190" s="18" t="s">
        <v>346</v>
      </c>
    </row>
    <row r="191" spans="2:65" s="1" customFormat="1" ht="34.25" customHeight="1">
      <c r="B191" s="137"/>
      <c r="C191" s="138" t="s">
        <v>375</v>
      </c>
      <c r="D191" s="138" t="s">
        <v>140</v>
      </c>
      <c r="E191" s="139" t="s">
        <v>348</v>
      </c>
      <c r="F191" s="197" t="s">
        <v>349</v>
      </c>
      <c r="G191" s="197"/>
      <c r="H191" s="197"/>
      <c r="I191" s="197"/>
      <c r="J191" s="140" t="s">
        <v>312</v>
      </c>
      <c r="K191" s="141">
        <v>84.34</v>
      </c>
      <c r="L191" s="192"/>
      <c r="M191" s="192"/>
      <c r="N191" s="192">
        <f t="shared" si="40"/>
        <v>0</v>
      </c>
      <c r="O191" s="192"/>
      <c r="P191" s="192"/>
      <c r="Q191" s="192"/>
      <c r="R191" s="142"/>
      <c r="T191" s="143" t="s">
        <v>5</v>
      </c>
      <c r="U191" s="40" t="s">
        <v>40</v>
      </c>
      <c r="V191" s="144">
        <v>0</v>
      </c>
      <c r="W191" s="144">
        <f t="shared" si="41"/>
        <v>0</v>
      </c>
      <c r="X191" s="144">
        <v>0</v>
      </c>
      <c r="Y191" s="144">
        <f t="shared" si="42"/>
        <v>0</v>
      </c>
      <c r="Z191" s="144">
        <v>0</v>
      </c>
      <c r="AA191" s="145">
        <f t="shared" si="43"/>
        <v>0</v>
      </c>
      <c r="AR191" s="18" t="s">
        <v>204</v>
      </c>
      <c r="AT191" s="18" t="s">
        <v>140</v>
      </c>
      <c r="AU191" s="18" t="s">
        <v>145</v>
      </c>
      <c r="AY191" s="18" t="s">
        <v>139</v>
      </c>
      <c r="BE191" s="146">
        <f t="shared" si="44"/>
        <v>0</v>
      </c>
      <c r="BF191" s="146">
        <f t="shared" si="45"/>
        <v>0</v>
      </c>
      <c r="BG191" s="146">
        <f t="shared" si="46"/>
        <v>0</v>
      </c>
      <c r="BH191" s="146">
        <f t="shared" si="47"/>
        <v>0</v>
      </c>
      <c r="BI191" s="146">
        <f t="shared" si="48"/>
        <v>0</v>
      </c>
      <c r="BJ191" s="18" t="s">
        <v>145</v>
      </c>
      <c r="BK191" s="146">
        <f t="shared" si="49"/>
        <v>0</v>
      </c>
      <c r="BL191" s="18" t="s">
        <v>204</v>
      </c>
      <c r="BM191" s="18" t="s">
        <v>350</v>
      </c>
    </row>
    <row r="192" spans="2:65" s="9" customFormat="1" ht="29.9" customHeight="1">
      <c r="B192" s="126"/>
      <c r="C192" s="127"/>
      <c r="D192" s="136" t="s">
        <v>120</v>
      </c>
      <c r="E192" s="136"/>
      <c r="F192" s="136"/>
      <c r="G192" s="136"/>
      <c r="H192" s="136"/>
      <c r="I192" s="136"/>
      <c r="J192" s="136"/>
      <c r="K192" s="136"/>
      <c r="L192" s="136"/>
      <c r="M192" s="136"/>
      <c r="N192" s="195">
        <f>BK192</f>
        <v>0</v>
      </c>
      <c r="O192" s="196"/>
      <c r="P192" s="196"/>
      <c r="Q192" s="196"/>
      <c r="R192" s="129"/>
      <c r="T192" s="130"/>
      <c r="U192" s="127"/>
      <c r="V192" s="127"/>
      <c r="W192" s="131">
        <f>W193</f>
        <v>0</v>
      </c>
      <c r="X192" s="127"/>
      <c r="Y192" s="131">
        <f>Y193</f>
        <v>0</v>
      </c>
      <c r="Z192" s="127"/>
      <c r="AA192" s="132">
        <f>AA193</f>
        <v>0</v>
      </c>
      <c r="AR192" s="133" t="s">
        <v>145</v>
      </c>
      <c r="AT192" s="134" t="s">
        <v>72</v>
      </c>
      <c r="AU192" s="134" t="s">
        <v>81</v>
      </c>
      <c r="AY192" s="133" t="s">
        <v>139</v>
      </c>
      <c r="BK192" s="135">
        <f>BK193</f>
        <v>0</v>
      </c>
    </row>
    <row r="193" spans="2:65" s="1" customFormat="1" ht="22.75" customHeight="1">
      <c r="B193" s="137"/>
      <c r="C193" s="138" t="s">
        <v>379</v>
      </c>
      <c r="D193" s="138" t="s">
        <v>140</v>
      </c>
      <c r="E193" s="139" t="s">
        <v>352</v>
      </c>
      <c r="F193" s="197" t="s">
        <v>353</v>
      </c>
      <c r="G193" s="197"/>
      <c r="H193" s="197"/>
      <c r="I193" s="197"/>
      <c r="J193" s="140" t="s">
        <v>341</v>
      </c>
      <c r="K193" s="141">
        <v>840.46</v>
      </c>
      <c r="L193" s="192"/>
      <c r="M193" s="192"/>
      <c r="N193" s="192">
        <f>ROUND(L193*K193,2)</f>
        <v>0</v>
      </c>
      <c r="O193" s="192"/>
      <c r="P193" s="192"/>
      <c r="Q193" s="192"/>
      <c r="R193" s="142"/>
      <c r="T193" s="143" t="s">
        <v>5</v>
      </c>
      <c r="U193" s="40" t="s">
        <v>40</v>
      </c>
      <c r="V193" s="144">
        <v>0</v>
      </c>
      <c r="W193" s="144">
        <f>V193*K193</f>
        <v>0</v>
      </c>
      <c r="X193" s="144">
        <v>0</v>
      </c>
      <c r="Y193" s="144">
        <f>X193*K193</f>
        <v>0</v>
      </c>
      <c r="Z193" s="144">
        <v>0</v>
      </c>
      <c r="AA193" s="145">
        <f>Z193*K193</f>
        <v>0</v>
      </c>
      <c r="AR193" s="18" t="s">
        <v>204</v>
      </c>
      <c r="AT193" s="18" t="s">
        <v>140</v>
      </c>
      <c r="AU193" s="18" t="s">
        <v>145</v>
      </c>
      <c r="AY193" s="18" t="s">
        <v>139</v>
      </c>
      <c r="BE193" s="146">
        <f>IF(U193="základná",N193,0)</f>
        <v>0</v>
      </c>
      <c r="BF193" s="146">
        <f>IF(U193="znížená",N193,0)</f>
        <v>0</v>
      </c>
      <c r="BG193" s="146">
        <f>IF(U193="zákl. prenesená",N193,0)</f>
        <v>0</v>
      </c>
      <c r="BH193" s="146">
        <f>IF(U193="zníž. prenesená",N193,0)</f>
        <v>0</v>
      </c>
      <c r="BI193" s="146">
        <f>IF(U193="nulová",N193,0)</f>
        <v>0</v>
      </c>
      <c r="BJ193" s="18" t="s">
        <v>145</v>
      </c>
      <c r="BK193" s="146">
        <f>ROUND(L193*K193,2)</f>
        <v>0</v>
      </c>
      <c r="BL193" s="18" t="s">
        <v>204</v>
      </c>
      <c r="BM193" s="18" t="s">
        <v>354</v>
      </c>
    </row>
    <row r="194" spans="2:65" s="9" customFormat="1" ht="37.4" customHeight="1">
      <c r="B194" s="126"/>
      <c r="C194" s="127"/>
      <c r="D194" s="128" t="s">
        <v>121</v>
      </c>
      <c r="E194" s="128"/>
      <c r="F194" s="128"/>
      <c r="G194" s="128"/>
      <c r="H194" s="128"/>
      <c r="I194" s="128"/>
      <c r="J194" s="128"/>
      <c r="K194" s="128"/>
      <c r="L194" s="128"/>
      <c r="M194" s="128"/>
      <c r="N194" s="199">
        <f>BK194</f>
        <v>0</v>
      </c>
      <c r="O194" s="200"/>
      <c r="P194" s="200"/>
      <c r="Q194" s="200"/>
      <c r="R194" s="129"/>
      <c r="T194" s="130"/>
      <c r="U194" s="127"/>
      <c r="V194" s="127"/>
      <c r="W194" s="131">
        <f>W195+W207</f>
        <v>4.55816</v>
      </c>
      <c r="X194" s="127"/>
      <c r="Y194" s="131">
        <f>Y195+Y207</f>
        <v>0.13</v>
      </c>
      <c r="Z194" s="127"/>
      <c r="AA194" s="132">
        <f>AA195+AA207</f>
        <v>0</v>
      </c>
      <c r="AR194" s="133" t="s">
        <v>150</v>
      </c>
      <c r="AT194" s="134" t="s">
        <v>72</v>
      </c>
      <c r="AU194" s="134" t="s">
        <v>73</v>
      </c>
      <c r="AY194" s="133" t="s">
        <v>139</v>
      </c>
      <c r="BK194" s="135">
        <f>BK195+BK207</f>
        <v>0</v>
      </c>
    </row>
    <row r="195" spans="2:65" s="9" customFormat="1" ht="19.899999999999999" customHeight="1">
      <c r="B195" s="126"/>
      <c r="C195" s="127"/>
      <c r="D195" s="136" t="s">
        <v>122</v>
      </c>
      <c r="E195" s="136"/>
      <c r="F195" s="136"/>
      <c r="G195" s="136"/>
      <c r="H195" s="136"/>
      <c r="I195" s="136"/>
      <c r="J195" s="136"/>
      <c r="K195" s="136"/>
      <c r="L195" s="136"/>
      <c r="M195" s="136"/>
      <c r="N195" s="193">
        <f>BK195</f>
        <v>0</v>
      </c>
      <c r="O195" s="194"/>
      <c r="P195" s="194"/>
      <c r="Q195" s="194"/>
      <c r="R195" s="129"/>
      <c r="T195" s="130"/>
      <c r="U195" s="127"/>
      <c r="V195" s="127"/>
      <c r="W195" s="131">
        <f>SUM(W196:W206)</f>
        <v>0</v>
      </c>
      <c r="X195" s="127"/>
      <c r="Y195" s="131">
        <f>SUM(Y196:Y206)</f>
        <v>0</v>
      </c>
      <c r="Z195" s="127"/>
      <c r="AA195" s="132">
        <f>SUM(AA196:AA206)</f>
        <v>0</v>
      </c>
      <c r="AR195" s="133" t="s">
        <v>150</v>
      </c>
      <c r="AT195" s="134" t="s">
        <v>72</v>
      </c>
      <c r="AU195" s="134" t="s">
        <v>81</v>
      </c>
      <c r="AY195" s="133" t="s">
        <v>139</v>
      </c>
      <c r="BK195" s="135">
        <f>SUM(BK196:BK206)</f>
        <v>0</v>
      </c>
    </row>
    <row r="196" spans="2:65" s="1" customFormat="1" ht="14.4" customHeight="1">
      <c r="B196" s="137"/>
      <c r="C196" s="138" t="s">
        <v>383</v>
      </c>
      <c r="D196" s="138" t="s">
        <v>140</v>
      </c>
      <c r="E196" s="139" t="s">
        <v>356</v>
      </c>
      <c r="F196" s="197" t="s">
        <v>357</v>
      </c>
      <c r="G196" s="197"/>
      <c r="H196" s="197"/>
      <c r="I196" s="197"/>
      <c r="J196" s="140" t="s">
        <v>267</v>
      </c>
      <c r="K196" s="141">
        <v>1</v>
      </c>
      <c r="L196" s="192"/>
      <c r="M196" s="192"/>
      <c r="N196" s="192">
        <f t="shared" ref="N196:N206" si="50">ROUND(L196*K196,2)</f>
        <v>0</v>
      </c>
      <c r="O196" s="192"/>
      <c r="P196" s="192"/>
      <c r="Q196" s="192"/>
      <c r="R196" s="142"/>
      <c r="T196" s="143" t="s">
        <v>5</v>
      </c>
      <c r="U196" s="40" t="s">
        <v>40</v>
      </c>
      <c r="V196" s="144">
        <v>0</v>
      </c>
      <c r="W196" s="144">
        <f t="shared" ref="W196:W206" si="51">V196*K196</f>
        <v>0</v>
      </c>
      <c r="X196" s="144">
        <v>0</v>
      </c>
      <c r="Y196" s="144">
        <f t="shared" ref="Y196:Y206" si="52">X196*K196</f>
        <v>0</v>
      </c>
      <c r="Z196" s="144">
        <v>0</v>
      </c>
      <c r="AA196" s="145">
        <f t="shared" ref="AA196:AA206" si="53">Z196*K196</f>
        <v>0</v>
      </c>
      <c r="AR196" s="18" t="s">
        <v>144</v>
      </c>
      <c r="AT196" s="18" t="s">
        <v>140</v>
      </c>
      <c r="AU196" s="18" t="s">
        <v>145</v>
      </c>
      <c r="AY196" s="18" t="s">
        <v>139</v>
      </c>
      <c r="BE196" s="146">
        <f t="shared" ref="BE196:BE206" si="54">IF(U196="základná",N196,0)</f>
        <v>0</v>
      </c>
      <c r="BF196" s="146">
        <f t="shared" ref="BF196:BF206" si="55">IF(U196="znížená",N196,0)</f>
        <v>0</v>
      </c>
      <c r="BG196" s="146">
        <f t="shared" ref="BG196:BG206" si="56">IF(U196="zákl. prenesená",N196,0)</f>
        <v>0</v>
      </c>
      <c r="BH196" s="146">
        <f t="shared" ref="BH196:BH206" si="57">IF(U196="zníž. prenesená",N196,0)</f>
        <v>0</v>
      </c>
      <c r="BI196" s="146">
        <f t="shared" ref="BI196:BI206" si="58">IF(U196="nulová",N196,0)</f>
        <v>0</v>
      </c>
      <c r="BJ196" s="18" t="s">
        <v>145</v>
      </c>
      <c r="BK196" s="146">
        <f t="shared" ref="BK196:BK206" si="59">ROUND(L196*K196,2)</f>
        <v>0</v>
      </c>
      <c r="BL196" s="18" t="s">
        <v>144</v>
      </c>
      <c r="BM196" s="18" t="s">
        <v>358</v>
      </c>
    </row>
    <row r="197" spans="2:65" s="1" customFormat="1" ht="14.4" customHeight="1">
      <c r="B197" s="137"/>
      <c r="C197" s="147" t="s">
        <v>387</v>
      </c>
      <c r="D197" s="147" t="s">
        <v>232</v>
      </c>
      <c r="E197" s="148" t="s">
        <v>360</v>
      </c>
      <c r="F197" s="198" t="s">
        <v>361</v>
      </c>
      <c r="G197" s="198"/>
      <c r="H197" s="198"/>
      <c r="I197" s="198"/>
      <c r="J197" s="149" t="s">
        <v>267</v>
      </c>
      <c r="K197" s="150">
        <v>1</v>
      </c>
      <c r="L197" s="191"/>
      <c r="M197" s="191"/>
      <c r="N197" s="191">
        <f t="shared" si="50"/>
        <v>0</v>
      </c>
      <c r="O197" s="192"/>
      <c r="P197" s="192"/>
      <c r="Q197" s="192"/>
      <c r="R197" s="142"/>
      <c r="T197" s="143" t="s">
        <v>5</v>
      </c>
      <c r="U197" s="40" t="s">
        <v>40</v>
      </c>
      <c r="V197" s="144">
        <v>0</v>
      </c>
      <c r="W197" s="144">
        <f t="shared" si="51"/>
        <v>0</v>
      </c>
      <c r="X197" s="144">
        <v>0</v>
      </c>
      <c r="Y197" s="144">
        <f t="shared" si="52"/>
        <v>0</v>
      </c>
      <c r="Z197" s="144">
        <v>0</v>
      </c>
      <c r="AA197" s="145">
        <f t="shared" si="53"/>
        <v>0</v>
      </c>
      <c r="AR197" s="18" t="s">
        <v>169</v>
      </c>
      <c r="AT197" s="18" t="s">
        <v>232</v>
      </c>
      <c r="AU197" s="18" t="s">
        <v>145</v>
      </c>
      <c r="AY197" s="18" t="s">
        <v>139</v>
      </c>
      <c r="BE197" s="146">
        <f t="shared" si="54"/>
        <v>0</v>
      </c>
      <c r="BF197" s="146">
        <f t="shared" si="55"/>
        <v>0</v>
      </c>
      <c r="BG197" s="146">
        <f t="shared" si="56"/>
        <v>0</v>
      </c>
      <c r="BH197" s="146">
        <f t="shared" si="57"/>
        <v>0</v>
      </c>
      <c r="BI197" s="146">
        <f t="shared" si="58"/>
        <v>0</v>
      </c>
      <c r="BJ197" s="18" t="s">
        <v>145</v>
      </c>
      <c r="BK197" s="146">
        <f t="shared" si="59"/>
        <v>0</v>
      </c>
      <c r="BL197" s="18" t="s">
        <v>144</v>
      </c>
      <c r="BM197" s="18" t="s">
        <v>362</v>
      </c>
    </row>
    <row r="198" spans="2:65" s="1" customFormat="1" ht="22.75" customHeight="1">
      <c r="B198" s="137"/>
      <c r="C198" s="138" t="s">
        <v>391</v>
      </c>
      <c r="D198" s="138" t="s">
        <v>140</v>
      </c>
      <c r="E198" s="139" t="s">
        <v>364</v>
      </c>
      <c r="F198" s="197" t="s">
        <v>365</v>
      </c>
      <c r="G198" s="197"/>
      <c r="H198" s="197"/>
      <c r="I198" s="197"/>
      <c r="J198" s="140" t="s">
        <v>267</v>
      </c>
      <c r="K198" s="141">
        <v>2</v>
      </c>
      <c r="L198" s="192"/>
      <c r="M198" s="192"/>
      <c r="N198" s="192">
        <f t="shared" si="50"/>
        <v>0</v>
      </c>
      <c r="O198" s="192"/>
      <c r="P198" s="192"/>
      <c r="Q198" s="192"/>
      <c r="R198" s="142"/>
      <c r="T198" s="143" t="s">
        <v>5</v>
      </c>
      <c r="U198" s="40" t="s">
        <v>40</v>
      </c>
      <c r="V198" s="144">
        <v>0</v>
      </c>
      <c r="W198" s="144">
        <f t="shared" si="51"/>
        <v>0</v>
      </c>
      <c r="X198" s="144">
        <v>0</v>
      </c>
      <c r="Y198" s="144">
        <f t="shared" si="52"/>
        <v>0</v>
      </c>
      <c r="Z198" s="144">
        <v>0</v>
      </c>
      <c r="AA198" s="145">
        <f t="shared" si="53"/>
        <v>0</v>
      </c>
      <c r="AR198" s="18" t="s">
        <v>144</v>
      </c>
      <c r="AT198" s="18" t="s">
        <v>140</v>
      </c>
      <c r="AU198" s="18" t="s">
        <v>145</v>
      </c>
      <c r="AY198" s="18" t="s">
        <v>139</v>
      </c>
      <c r="BE198" s="146">
        <f t="shared" si="54"/>
        <v>0</v>
      </c>
      <c r="BF198" s="146">
        <f t="shared" si="55"/>
        <v>0</v>
      </c>
      <c r="BG198" s="146">
        <f t="shared" si="56"/>
        <v>0</v>
      </c>
      <c r="BH198" s="146">
        <f t="shared" si="57"/>
        <v>0</v>
      </c>
      <c r="BI198" s="146">
        <f t="shared" si="58"/>
        <v>0</v>
      </c>
      <c r="BJ198" s="18" t="s">
        <v>145</v>
      </c>
      <c r="BK198" s="146">
        <f t="shared" si="59"/>
        <v>0</v>
      </c>
      <c r="BL198" s="18" t="s">
        <v>144</v>
      </c>
      <c r="BM198" s="18" t="s">
        <v>366</v>
      </c>
    </row>
    <row r="199" spans="2:65" s="1" customFormat="1" ht="22.75" customHeight="1">
      <c r="B199" s="137"/>
      <c r="C199" s="147" t="s">
        <v>395</v>
      </c>
      <c r="D199" s="147" t="s">
        <v>232</v>
      </c>
      <c r="E199" s="148" t="s">
        <v>368</v>
      </c>
      <c r="F199" s="198" t="s">
        <v>369</v>
      </c>
      <c r="G199" s="198"/>
      <c r="H199" s="198"/>
      <c r="I199" s="198"/>
      <c r="J199" s="149" t="s">
        <v>267</v>
      </c>
      <c r="K199" s="150">
        <v>2</v>
      </c>
      <c r="L199" s="191"/>
      <c r="M199" s="191"/>
      <c r="N199" s="191">
        <f t="shared" si="50"/>
        <v>0</v>
      </c>
      <c r="O199" s="192"/>
      <c r="P199" s="192"/>
      <c r="Q199" s="192"/>
      <c r="R199" s="142"/>
      <c r="T199" s="143" t="s">
        <v>5</v>
      </c>
      <c r="U199" s="40" t="s">
        <v>40</v>
      </c>
      <c r="V199" s="144">
        <v>0</v>
      </c>
      <c r="W199" s="144">
        <f t="shared" si="51"/>
        <v>0</v>
      </c>
      <c r="X199" s="144">
        <v>0</v>
      </c>
      <c r="Y199" s="144">
        <f t="shared" si="52"/>
        <v>0</v>
      </c>
      <c r="Z199" s="144">
        <v>0</v>
      </c>
      <c r="AA199" s="145">
        <f t="shared" si="53"/>
        <v>0</v>
      </c>
      <c r="AR199" s="18" t="s">
        <v>169</v>
      </c>
      <c r="AT199" s="18" t="s">
        <v>232</v>
      </c>
      <c r="AU199" s="18" t="s">
        <v>145</v>
      </c>
      <c r="AY199" s="18" t="s">
        <v>139</v>
      </c>
      <c r="BE199" s="146">
        <f t="shared" si="54"/>
        <v>0</v>
      </c>
      <c r="BF199" s="146">
        <f t="shared" si="55"/>
        <v>0</v>
      </c>
      <c r="BG199" s="146">
        <f t="shared" si="56"/>
        <v>0</v>
      </c>
      <c r="BH199" s="146">
        <f t="shared" si="57"/>
        <v>0</v>
      </c>
      <c r="BI199" s="146">
        <f t="shared" si="58"/>
        <v>0</v>
      </c>
      <c r="BJ199" s="18" t="s">
        <v>145</v>
      </c>
      <c r="BK199" s="146">
        <f t="shared" si="59"/>
        <v>0</v>
      </c>
      <c r="BL199" s="18" t="s">
        <v>144</v>
      </c>
      <c r="BM199" s="18" t="s">
        <v>370</v>
      </c>
    </row>
    <row r="200" spans="2:65" s="1" customFormat="1" ht="22.75" customHeight="1">
      <c r="B200" s="137"/>
      <c r="C200" s="138" t="s">
        <v>399</v>
      </c>
      <c r="D200" s="138" t="s">
        <v>140</v>
      </c>
      <c r="E200" s="139" t="s">
        <v>372</v>
      </c>
      <c r="F200" s="197" t="s">
        <v>373</v>
      </c>
      <c r="G200" s="197"/>
      <c r="H200" s="197"/>
      <c r="I200" s="197"/>
      <c r="J200" s="140" t="s">
        <v>267</v>
      </c>
      <c r="K200" s="141">
        <v>1</v>
      </c>
      <c r="L200" s="192"/>
      <c r="M200" s="192"/>
      <c r="N200" s="192">
        <f t="shared" si="50"/>
        <v>0</v>
      </c>
      <c r="O200" s="192"/>
      <c r="P200" s="192"/>
      <c r="Q200" s="192"/>
      <c r="R200" s="142"/>
      <c r="T200" s="143" t="s">
        <v>5</v>
      </c>
      <c r="U200" s="40" t="s">
        <v>40</v>
      </c>
      <c r="V200" s="144">
        <v>0</v>
      </c>
      <c r="W200" s="144">
        <f t="shared" si="51"/>
        <v>0</v>
      </c>
      <c r="X200" s="144">
        <v>0</v>
      </c>
      <c r="Y200" s="144">
        <f t="shared" si="52"/>
        <v>0</v>
      </c>
      <c r="Z200" s="144">
        <v>0</v>
      </c>
      <c r="AA200" s="145">
        <f t="shared" si="53"/>
        <v>0</v>
      </c>
      <c r="AR200" s="18" t="s">
        <v>144</v>
      </c>
      <c r="AT200" s="18" t="s">
        <v>140</v>
      </c>
      <c r="AU200" s="18" t="s">
        <v>145</v>
      </c>
      <c r="AY200" s="18" t="s">
        <v>139</v>
      </c>
      <c r="BE200" s="146">
        <f t="shared" si="54"/>
        <v>0</v>
      </c>
      <c r="BF200" s="146">
        <f t="shared" si="55"/>
        <v>0</v>
      </c>
      <c r="BG200" s="146">
        <f t="shared" si="56"/>
        <v>0</v>
      </c>
      <c r="BH200" s="146">
        <f t="shared" si="57"/>
        <v>0</v>
      </c>
      <c r="BI200" s="146">
        <f t="shared" si="58"/>
        <v>0</v>
      </c>
      <c r="BJ200" s="18" t="s">
        <v>145</v>
      </c>
      <c r="BK200" s="146">
        <f t="shared" si="59"/>
        <v>0</v>
      </c>
      <c r="BL200" s="18" t="s">
        <v>144</v>
      </c>
      <c r="BM200" s="18" t="s">
        <v>374</v>
      </c>
    </row>
    <row r="201" spans="2:65" s="1" customFormat="1" ht="22.75" customHeight="1">
      <c r="B201" s="137"/>
      <c r="C201" s="147" t="s">
        <v>403</v>
      </c>
      <c r="D201" s="147" t="s">
        <v>232</v>
      </c>
      <c r="E201" s="148" t="s">
        <v>376</v>
      </c>
      <c r="F201" s="198" t="s">
        <v>377</v>
      </c>
      <c r="G201" s="198"/>
      <c r="H201" s="198"/>
      <c r="I201" s="198"/>
      <c r="J201" s="149" t="s">
        <v>267</v>
      </c>
      <c r="K201" s="150">
        <v>1</v>
      </c>
      <c r="L201" s="191"/>
      <c r="M201" s="191"/>
      <c r="N201" s="191">
        <f t="shared" si="50"/>
        <v>0</v>
      </c>
      <c r="O201" s="192"/>
      <c r="P201" s="192"/>
      <c r="Q201" s="192"/>
      <c r="R201" s="142"/>
      <c r="T201" s="143" t="s">
        <v>5</v>
      </c>
      <c r="U201" s="40" t="s">
        <v>40</v>
      </c>
      <c r="V201" s="144">
        <v>0</v>
      </c>
      <c r="W201" s="144">
        <f t="shared" si="51"/>
        <v>0</v>
      </c>
      <c r="X201" s="144">
        <v>0</v>
      </c>
      <c r="Y201" s="144">
        <f t="shared" si="52"/>
        <v>0</v>
      </c>
      <c r="Z201" s="144">
        <v>0</v>
      </c>
      <c r="AA201" s="145">
        <f t="shared" si="53"/>
        <v>0</v>
      </c>
      <c r="AR201" s="18" t="s">
        <v>169</v>
      </c>
      <c r="AT201" s="18" t="s">
        <v>232</v>
      </c>
      <c r="AU201" s="18" t="s">
        <v>145</v>
      </c>
      <c r="AY201" s="18" t="s">
        <v>139</v>
      </c>
      <c r="BE201" s="146">
        <f t="shared" si="54"/>
        <v>0</v>
      </c>
      <c r="BF201" s="146">
        <f t="shared" si="55"/>
        <v>0</v>
      </c>
      <c r="BG201" s="146">
        <f t="shared" si="56"/>
        <v>0</v>
      </c>
      <c r="BH201" s="146">
        <f t="shared" si="57"/>
        <v>0</v>
      </c>
      <c r="BI201" s="146">
        <f t="shared" si="58"/>
        <v>0</v>
      </c>
      <c r="BJ201" s="18" t="s">
        <v>145</v>
      </c>
      <c r="BK201" s="146">
        <f t="shared" si="59"/>
        <v>0</v>
      </c>
      <c r="BL201" s="18" t="s">
        <v>144</v>
      </c>
      <c r="BM201" s="18" t="s">
        <v>378</v>
      </c>
    </row>
    <row r="202" spans="2:65" s="1" customFormat="1" ht="14.4" customHeight="1">
      <c r="B202" s="137"/>
      <c r="C202" s="138" t="s">
        <v>434</v>
      </c>
      <c r="D202" s="138" t="s">
        <v>140</v>
      </c>
      <c r="E202" s="139" t="s">
        <v>380</v>
      </c>
      <c r="F202" s="197" t="s">
        <v>381</v>
      </c>
      <c r="G202" s="197"/>
      <c r="H202" s="197"/>
      <c r="I202" s="197"/>
      <c r="J202" s="140" t="s">
        <v>267</v>
      </c>
      <c r="K202" s="141">
        <v>1</v>
      </c>
      <c r="L202" s="192"/>
      <c r="M202" s="192"/>
      <c r="N202" s="192">
        <f t="shared" si="50"/>
        <v>0</v>
      </c>
      <c r="O202" s="192"/>
      <c r="P202" s="192"/>
      <c r="Q202" s="192"/>
      <c r="R202" s="142"/>
      <c r="T202" s="143" t="s">
        <v>5</v>
      </c>
      <c r="U202" s="40" t="s">
        <v>40</v>
      </c>
      <c r="V202" s="144">
        <v>0</v>
      </c>
      <c r="W202" s="144">
        <f t="shared" si="51"/>
        <v>0</v>
      </c>
      <c r="X202" s="144">
        <v>0</v>
      </c>
      <c r="Y202" s="144">
        <f t="shared" si="52"/>
        <v>0</v>
      </c>
      <c r="Z202" s="144">
        <v>0</v>
      </c>
      <c r="AA202" s="145">
        <f t="shared" si="53"/>
        <v>0</v>
      </c>
      <c r="AR202" s="18" t="s">
        <v>144</v>
      </c>
      <c r="AT202" s="18" t="s">
        <v>140</v>
      </c>
      <c r="AU202" s="18" t="s">
        <v>145</v>
      </c>
      <c r="AY202" s="18" t="s">
        <v>139</v>
      </c>
      <c r="BE202" s="146">
        <f t="shared" si="54"/>
        <v>0</v>
      </c>
      <c r="BF202" s="146">
        <f t="shared" si="55"/>
        <v>0</v>
      </c>
      <c r="BG202" s="146">
        <f t="shared" si="56"/>
        <v>0</v>
      </c>
      <c r="BH202" s="146">
        <f t="shared" si="57"/>
        <v>0</v>
      </c>
      <c r="BI202" s="146">
        <f t="shared" si="58"/>
        <v>0</v>
      </c>
      <c r="BJ202" s="18" t="s">
        <v>145</v>
      </c>
      <c r="BK202" s="146">
        <f t="shared" si="59"/>
        <v>0</v>
      </c>
      <c r="BL202" s="18" t="s">
        <v>144</v>
      </c>
      <c r="BM202" s="18" t="s">
        <v>382</v>
      </c>
    </row>
    <row r="203" spans="2:65" s="1" customFormat="1" ht="14.4" customHeight="1">
      <c r="B203" s="137"/>
      <c r="C203" s="147" t="s">
        <v>435</v>
      </c>
      <c r="D203" s="147" t="s">
        <v>232</v>
      </c>
      <c r="E203" s="148" t="s">
        <v>384</v>
      </c>
      <c r="F203" s="198" t="s">
        <v>385</v>
      </c>
      <c r="G203" s="198"/>
      <c r="H203" s="198"/>
      <c r="I203" s="198"/>
      <c r="J203" s="149" t="s">
        <v>267</v>
      </c>
      <c r="K203" s="150">
        <v>1</v>
      </c>
      <c r="L203" s="191"/>
      <c r="M203" s="191"/>
      <c r="N203" s="191">
        <f t="shared" si="50"/>
        <v>0</v>
      </c>
      <c r="O203" s="192"/>
      <c r="P203" s="192"/>
      <c r="Q203" s="192"/>
      <c r="R203" s="142"/>
      <c r="T203" s="143" t="s">
        <v>5</v>
      </c>
      <c r="U203" s="40" t="s">
        <v>40</v>
      </c>
      <c r="V203" s="144">
        <v>0</v>
      </c>
      <c r="W203" s="144">
        <f t="shared" si="51"/>
        <v>0</v>
      </c>
      <c r="X203" s="144">
        <v>0</v>
      </c>
      <c r="Y203" s="144">
        <f t="shared" si="52"/>
        <v>0</v>
      </c>
      <c r="Z203" s="144">
        <v>0</v>
      </c>
      <c r="AA203" s="145">
        <f t="shared" si="53"/>
        <v>0</v>
      </c>
      <c r="AR203" s="18" t="s">
        <v>169</v>
      </c>
      <c r="AT203" s="18" t="s">
        <v>232</v>
      </c>
      <c r="AU203" s="18" t="s">
        <v>145</v>
      </c>
      <c r="AY203" s="18" t="s">
        <v>139</v>
      </c>
      <c r="BE203" s="146">
        <f t="shared" si="54"/>
        <v>0</v>
      </c>
      <c r="BF203" s="146">
        <f t="shared" si="55"/>
        <v>0</v>
      </c>
      <c r="BG203" s="146">
        <f t="shared" si="56"/>
        <v>0</v>
      </c>
      <c r="BH203" s="146">
        <f t="shared" si="57"/>
        <v>0</v>
      </c>
      <c r="BI203" s="146">
        <f t="shared" si="58"/>
        <v>0</v>
      </c>
      <c r="BJ203" s="18" t="s">
        <v>145</v>
      </c>
      <c r="BK203" s="146">
        <f t="shared" si="59"/>
        <v>0</v>
      </c>
      <c r="BL203" s="18" t="s">
        <v>144</v>
      </c>
      <c r="BM203" s="18" t="s">
        <v>386</v>
      </c>
    </row>
    <row r="204" spans="2:65" s="1" customFormat="1" ht="22.75" customHeight="1">
      <c r="B204" s="137"/>
      <c r="C204" s="138" t="s">
        <v>436</v>
      </c>
      <c r="D204" s="138" t="s">
        <v>140</v>
      </c>
      <c r="E204" s="139" t="s">
        <v>388</v>
      </c>
      <c r="F204" s="197" t="s">
        <v>389</v>
      </c>
      <c r="G204" s="197"/>
      <c r="H204" s="197"/>
      <c r="I204" s="197"/>
      <c r="J204" s="140" t="s">
        <v>267</v>
      </c>
      <c r="K204" s="141">
        <v>5</v>
      </c>
      <c r="L204" s="192"/>
      <c r="M204" s="192"/>
      <c r="N204" s="192">
        <f t="shared" si="50"/>
        <v>0</v>
      </c>
      <c r="O204" s="192"/>
      <c r="P204" s="192"/>
      <c r="Q204" s="192"/>
      <c r="R204" s="142"/>
      <c r="T204" s="143" t="s">
        <v>5</v>
      </c>
      <c r="U204" s="40" t="s">
        <v>40</v>
      </c>
      <c r="V204" s="144">
        <v>0</v>
      </c>
      <c r="W204" s="144">
        <f t="shared" si="51"/>
        <v>0</v>
      </c>
      <c r="X204" s="144">
        <v>0</v>
      </c>
      <c r="Y204" s="144">
        <f t="shared" si="52"/>
        <v>0</v>
      </c>
      <c r="Z204" s="144">
        <v>0</v>
      </c>
      <c r="AA204" s="145">
        <f t="shared" si="53"/>
        <v>0</v>
      </c>
      <c r="AR204" s="18" t="s">
        <v>144</v>
      </c>
      <c r="AT204" s="18" t="s">
        <v>140</v>
      </c>
      <c r="AU204" s="18" t="s">
        <v>145</v>
      </c>
      <c r="AY204" s="18" t="s">
        <v>139</v>
      </c>
      <c r="BE204" s="146">
        <f t="shared" si="54"/>
        <v>0</v>
      </c>
      <c r="BF204" s="146">
        <f t="shared" si="55"/>
        <v>0</v>
      </c>
      <c r="BG204" s="146">
        <f t="shared" si="56"/>
        <v>0</v>
      </c>
      <c r="BH204" s="146">
        <f t="shared" si="57"/>
        <v>0</v>
      </c>
      <c r="BI204" s="146">
        <f t="shared" si="58"/>
        <v>0</v>
      </c>
      <c r="BJ204" s="18" t="s">
        <v>145</v>
      </c>
      <c r="BK204" s="146">
        <f t="shared" si="59"/>
        <v>0</v>
      </c>
      <c r="BL204" s="18" t="s">
        <v>144</v>
      </c>
      <c r="BM204" s="18" t="s">
        <v>390</v>
      </c>
    </row>
    <row r="205" spans="2:65" s="1" customFormat="1" ht="14.4" customHeight="1">
      <c r="B205" s="137"/>
      <c r="C205" s="147" t="s">
        <v>437</v>
      </c>
      <c r="D205" s="147" t="s">
        <v>232</v>
      </c>
      <c r="E205" s="148" t="s">
        <v>392</v>
      </c>
      <c r="F205" s="198" t="s">
        <v>393</v>
      </c>
      <c r="G205" s="198"/>
      <c r="H205" s="198"/>
      <c r="I205" s="198"/>
      <c r="J205" s="149" t="s">
        <v>267</v>
      </c>
      <c r="K205" s="150">
        <v>5</v>
      </c>
      <c r="L205" s="191"/>
      <c r="M205" s="191"/>
      <c r="N205" s="191">
        <f t="shared" si="50"/>
        <v>0</v>
      </c>
      <c r="O205" s="192"/>
      <c r="P205" s="192"/>
      <c r="Q205" s="192"/>
      <c r="R205" s="142"/>
      <c r="T205" s="143" t="s">
        <v>5</v>
      </c>
      <c r="U205" s="40" t="s">
        <v>40</v>
      </c>
      <c r="V205" s="144">
        <v>0</v>
      </c>
      <c r="W205" s="144">
        <f t="shared" si="51"/>
        <v>0</v>
      </c>
      <c r="X205" s="144">
        <v>0</v>
      </c>
      <c r="Y205" s="144">
        <f t="shared" si="52"/>
        <v>0</v>
      </c>
      <c r="Z205" s="144">
        <v>0</v>
      </c>
      <c r="AA205" s="145">
        <f t="shared" si="53"/>
        <v>0</v>
      </c>
      <c r="AR205" s="18" t="s">
        <v>169</v>
      </c>
      <c r="AT205" s="18" t="s">
        <v>232</v>
      </c>
      <c r="AU205" s="18" t="s">
        <v>145</v>
      </c>
      <c r="AY205" s="18" t="s">
        <v>139</v>
      </c>
      <c r="BE205" s="146">
        <f t="shared" si="54"/>
        <v>0</v>
      </c>
      <c r="BF205" s="146">
        <f t="shared" si="55"/>
        <v>0</v>
      </c>
      <c r="BG205" s="146">
        <f t="shared" si="56"/>
        <v>0</v>
      </c>
      <c r="BH205" s="146">
        <f t="shared" si="57"/>
        <v>0</v>
      </c>
      <c r="BI205" s="146">
        <f t="shared" si="58"/>
        <v>0</v>
      </c>
      <c r="BJ205" s="18" t="s">
        <v>145</v>
      </c>
      <c r="BK205" s="146">
        <f t="shared" si="59"/>
        <v>0</v>
      </c>
      <c r="BL205" s="18" t="s">
        <v>144</v>
      </c>
      <c r="BM205" s="18" t="s">
        <v>394</v>
      </c>
    </row>
    <row r="206" spans="2:65" s="1" customFormat="1" ht="22.75" customHeight="1">
      <c r="B206" s="137"/>
      <c r="C206" s="147" t="s">
        <v>438</v>
      </c>
      <c r="D206" s="147" t="s">
        <v>232</v>
      </c>
      <c r="E206" s="148" t="s">
        <v>396</v>
      </c>
      <c r="F206" s="198" t="s">
        <v>397</v>
      </c>
      <c r="G206" s="198"/>
      <c r="H206" s="198"/>
      <c r="I206" s="198"/>
      <c r="J206" s="149" t="s">
        <v>267</v>
      </c>
      <c r="K206" s="150">
        <v>1</v>
      </c>
      <c r="L206" s="191"/>
      <c r="M206" s="191"/>
      <c r="N206" s="191">
        <f t="shared" si="50"/>
        <v>0</v>
      </c>
      <c r="O206" s="192"/>
      <c r="P206" s="192"/>
      <c r="Q206" s="192"/>
      <c r="R206" s="142"/>
      <c r="T206" s="143" t="s">
        <v>5</v>
      </c>
      <c r="U206" s="40" t="s">
        <v>40</v>
      </c>
      <c r="V206" s="144">
        <v>0</v>
      </c>
      <c r="W206" s="144">
        <f t="shared" si="51"/>
        <v>0</v>
      </c>
      <c r="X206" s="144">
        <v>0</v>
      </c>
      <c r="Y206" s="144">
        <f t="shared" si="52"/>
        <v>0</v>
      </c>
      <c r="Z206" s="144">
        <v>0</v>
      </c>
      <c r="AA206" s="145">
        <f t="shared" si="53"/>
        <v>0</v>
      </c>
      <c r="AR206" s="18" t="s">
        <v>169</v>
      </c>
      <c r="AT206" s="18" t="s">
        <v>232</v>
      </c>
      <c r="AU206" s="18" t="s">
        <v>145</v>
      </c>
      <c r="AY206" s="18" t="s">
        <v>139</v>
      </c>
      <c r="BE206" s="146">
        <f t="shared" si="54"/>
        <v>0</v>
      </c>
      <c r="BF206" s="146">
        <f t="shared" si="55"/>
        <v>0</v>
      </c>
      <c r="BG206" s="146">
        <f t="shared" si="56"/>
        <v>0</v>
      </c>
      <c r="BH206" s="146">
        <f t="shared" si="57"/>
        <v>0</v>
      </c>
      <c r="BI206" s="146">
        <f t="shared" si="58"/>
        <v>0</v>
      </c>
      <c r="BJ206" s="18" t="s">
        <v>145</v>
      </c>
      <c r="BK206" s="146">
        <f t="shared" si="59"/>
        <v>0</v>
      </c>
      <c r="BL206" s="18" t="s">
        <v>144</v>
      </c>
      <c r="BM206" s="18" t="s">
        <v>398</v>
      </c>
    </row>
    <row r="207" spans="2:65" s="9" customFormat="1" ht="29.9" customHeight="1">
      <c r="B207" s="126"/>
      <c r="C207" s="127"/>
      <c r="D207" s="136" t="s">
        <v>123</v>
      </c>
      <c r="E207" s="136"/>
      <c r="F207" s="136"/>
      <c r="G207" s="136"/>
      <c r="H207" s="136"/>
      <c r="I207" s="136"/>
      <c r="J207" s="136"/>
      <c r="K207" s="136"/>
      <c r="L207" s="136"/>
      <c r="M207" s="136"/>
      <c r="N207" s="195">
        <f>BK207</f>
        <v>0</v>
      </c>
      <c r="O207" s="196"/>
      <c r="P207" s="196"/>
      <c r="Q207" s="196"/>
      <c r="R207" s="129"/>
      <c r="T207" s="130"/>
      <c r="U207" s="127"/>
      <c r="V207" s="127"/>
      <c r="W207" s="131">
        <f>SUM(W208:W209)</f>
        <v>4.55816</v>
      </c>
      <c r="X207" s="127"/>
      <c r="Y207" s="131">
        <f>SUM(Y208:Y209)</f>
        <v>0.13</v>
      </c>
      <c r="Z207" s="127"/>
      <c r="AA207" s="132">
        <f>SUM(AA208:AA209)</f>
        <v>0</v>
      </c>
      <c r="AR207" s="133" t="s">
        <v>150</v>
      </c>
      <c r="AT207" s="134" t="s">
        <v>72</v>
      </c>
      <c r="AU207" s="134" t="s">
        <v>81</v>
      </c>
      <c r="AY207" s="133" t="s">
        <v>139</v>
      </c>
      <c r="BK207" s="135">
        <f>SUM(BK208:BK209)</f>
        <v>0</v>
      </c>
    </row>
    <row r="208" spans="2:65" s="1" customFormat="1" ht="14.4" customHeight="1">
      <c r="B208" s="137"/>
      <c r="C208" s="138" t="s">
        <v>439</v>
      </c>
      <c r="D208" s="138" t="s">
        <v>140</v>
      </c>
      <c r="E208" s="139" t="s">
        <v>400</v>
      </c>
      <c r="F208" s="197" t="s">
        <v>401</v>
      </c>
      <c r="G208" s="197"/>
      <c r="H208" s="197"/>
      <c r="I208" s="197"/>
      <c r="J208" s="140" t="s">
        <v>198</v>
      </c>
      <c r="K208" s="141">
        <v>9.08</v>
      </c>
      <c r="L208" s="192"/>
      <c r="M208" s="192"/>
      <c r="N208" s="192">
        <f>ROUND(L208*K208,2)</f>
        <v>0</v>
      </c>
      <c r="O208" s="192"/>
      <c r="P208" s="192"/>
      <c r="Q208" s="192"/>
      <c r="R208" s="142"/>
      <c r="T208" s="143" t="s">
        <v>5</v>
      </c>
      <c r="U208" s="40" t="s">
        <v>40</v>
      </c>
      <c r="V208" s="144">
        <v>0.502</v>
      </c>
      <c r="W208" s="144">
        <f>V208*K208</f>
        <v>4.55816</v>
      </c>
      <c r="X208" s="144">
        <v>0</v>
      </c>
      <c r="Y208" s="144">
        <f>X208*K208</f>
        <v>0</v>
      </c>
      <c r="Z208" s="144">
        <v>0</v>
      </c>
      <c r="AA208" s="145">
        <f>Z208*K208</f>
        <v>0</v>
      </c>
      <c r="AR208" s="18" t="s">
        <v>399</v>
      </c>
      <c r="AT208" s="18" t="s">
        <v>140</v>
      </c>
      <c r="AU208" s="18" t="s">
        <v>145</v>
      </c>
      <c r="AY208" s="18" t="s">
        <v>139</v>
      </c>
      <c r="BE208" s="146">
        <f>IF(U208="základná",N208,0)</f>
        <v>0</v>
      </c>
      <c r="BF208" s="146">
        <f>IF(U208="znížená",N208,0)</f>
        <v>0</v>
      </c>
      <c r="BG208" s="146">
        <f>IF(U208="zákl. prenesená",N208,0)</f>
        <v>0</v>
      </c>
      <c r="BH208" s="146">
        <f>IF(U208="zníž. prenesená",N208,0)</f>
        <v>0</v>
      </c>
      <c r="BI208" s="146">
        <f>IF(U208="nulová",N208,0)</f>
        <v>0</v>
      </c>
      <c r="BJ208" s="18" t="s">
        <v>145</v>
      </c>
      <c r="BK208" s="146">
        <f>ROUND(L208*K208,2)</f>
        <v>0</v>
      </c>
      <c r="BL208" s="18" t="s">
        <v>399</v>
      </c>
      <c r="BM208" s="18" t="s">
        <v>402</v>
      </c>
    </row>
    <row r="209" spans="2:65" s="1" customFormat="1" ht="34.25" customHeight="1">
      <c r="B209" s="137"/>
      <c r="C209" s="147" t="s">
        <v>440</v>
      </c>
      <c r="D209" s="147" t="s">
        <v>232</v>
      </c>
      <c r="E209" s="148" t="s">
        <v>404</v>
      </c>
      <c r="F209" s="198" t="s">
        <v>405</v>
      </c>
      <c r="G209" s="198"/>
      <c r="H209" s="198"/>
      <c r="I209" s="198"/>
      <c r="J209" s="149" t="s">
        <v>176</v>
      </c>
      <c r="K209" s="150">
        <v>0.13</v>
      </c>
      <c r="L209" s="191"/>
      <c r="M209" s="191"/>
      <c r="N209" s="191">
        <f>ROUND(L209*K209,2)</f>
        <v>0</v>
      </c>
      <c r="O209" s="192"/>
      <c r="P209" s="192"/>
      <c r="Q209" s="192"/>
      <c r="R209" s="142"/>
      <c r="T209" s="143" t="s">
        <v>5</v>
      </c>
      <c r="U209" s="151" t="s">
        <v>40</v>
      </c>
      <c r="V209" s="152">
        <v>0</v>
      </c>
      <c r="W209" s="152">
        <f>V209*K209</f>
        <v>0</v>
      </c>
      <c r="X209" s="152">
        <v>1</v>
      </c>
      <c r="Y209" s="152">
        <f>X209*K209</f>
        <v>0.13</v>
      </c>
      <c r="Z209" s="152">
        <v>0</v>
      </c>
      <c r="AA209" s="153">
        <f>Z209*K209</f>
        <v>0</v>
      </c>
      <c r="AR209" s="18" t="s">
        <v>406</v>
      </c>
      <c r="AT209" s="18" t="s">
        <v>232</v>
      </c>
      <c r="AU209" s="18" t="s">
        <v>145</v>
      </c>
      <c r="AY209" s="18" t="s">
        <v>139</v>
      </c>
      <c r="BE209" s="146">
        <f>IF(U209="základná",N209,0)</f>
        <v>0</v>
      </c>
      <c r="BF209" s="146">
        <f>IF(U209="znížená",N209,0)</f>
        <v>0</v>
      </c>
      <c r="BG209" s="146">
        <f>IF(U209="zákl. prenesená",N209,0)</f>
        <v>0</v>
      </c>
      <c r="BH209" s="146">
        <f>IF(U209="zníž. prenesená",N209,0)</f>
        <v>0</v>
      </c>
      <c r="BI209" s="146">
        <f>IF(U209="nulová",N209,0)</f>
        <v>0</v>
      </c>
      <c r="BJ209" s="18" t="s">
        <v>145</v>
      </c>
      <c r="BK209" s="146">
        <f>ROUND(L209*K209,2)</f>
        <v>0</v>
      </c>
      <c r="BL209" s="18" t="s">
        <v>406</v>
      </c>
      <c r="BM209" s="18" t="s">
        <v>407</v>
      </c>
    </row>
    <row r="210" spans="2:65" s="1" customFormat="1" ht="7" customHeight="1">
      <c r="B210" s="55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7"/>
    </row>
  </sheetData>
  <mergeCells count="295">
    <mergeCell ref="L155:M155"/>
    <mergeCell ref="F149:I149"/>
    <mergeCell ref="F151:I151"/>
    <mergeCell ref="F152:I152"/>
    <mergeCell ref="F153:I153"/>
    <mergeCell ref="F154:I154"/>
    <mergeCell ref="L140:M140"/>
    <mergeCell ref="L145:M145"/>
    <mergeCell ref="L143:M143"/>
    <mergeCell ref="L141:M141"/>
    <mergeCell ref="L142:M142"/>
    <mergeCell ref="L144:M144"/>
    <mergeCell ref="L146:M146"/>
    <mergeCell ref="L147:M147"/>
    <mergeCell ref="L148:M148"/>
    <mergeCell ref="L149:M149"/>
    <mergeCell ref="L151:M151"/>
    <mergeCell ref="L152:M152"/>
    <mergeCell ref="L153:M153"/>
    <mergeCell ref="L154:M154"/>
    <mergeCell ref="N147:Q147"/>
    <mergeCell ref="N148:Q148"/>
    <mergeCell ref="N136:Q136"/>
    <mergeCell ref="F139:I139"/>
    <mergeCell ref="F142:I142"/>
    <mergeCell ref="F140:I140"/>
    <mergeCell ref="F141:I141"/>
    <mergeCell ref="F143:I143"/>
    <mergeCell ref="F144:I144"/>
    <mergeCell ref="F145:I145"/>
    <mergeCell ref="F146:I146"/>
    <mergeCell ref="F147:I147"/>
    <mergeCell ref="F148:I148"/>
    <mergeCell ref="L139:M139"/>
    <mergeCell ref="N139:Q139"/>
    <mergeCell ref="N140:Q140"/>
    <mergeCell ref="N141:Q141"/>
    <mergeCell ref="N142:Q142"/>
    <mergeCell ref="N143:Q143"/>
    <mergeCell ref="N144:Q144"/>
    <mergeCell ref="N145:Q145"/>
    <mergeCell ref="N146:Q146"/>
    <mergeCell ref="L135:M135"/>
    <mergeCell ref="N135:Q135"/>
    <mergeCell ref="F135:I135"/>
    <mergeCell ref="F138:I138"/>
    <mergeCell ref="F137:I137"/>
    <mergeCell ref="L137:M137"/>
    <mergeCell ref="N137:Q137"/>
    <mergeCell ref="L138:M138"/>
    <mergeCell ref="N138:Q138"/>
    <mergeCell ref="F132:I132"/>
    <mergeCell ref="F134:I134"/>
    <mergeCell ref="L132:M132"/>
    <mergeCell ref="N132:Q132"/>
    <mergeCell ref="F133:I133"/>
    <mergeCell ref="L133:M133"/>
    <mergeCell ref="N133:Q133"/>
    <mergeCell ref="L134:M134"/>
    <mergeCell ref="N134:Q134"/>
    <mergeCell ref="F129:I129"/>
    <mergeCell ref="F131:I131"/>
    <mergeCell ref="F130:I130"/>
    <mergeCell ref="L129:M129"/>
    <mergeCell ref="N129:Q129"/>
    <mergeCell ref="L130:M130"/>
    <mergeCell ref="N130:Q130"/>
    <mergeCell ref="L131:M131"/>
    <mergeCell ref="N131:Q131"/>
    <mergeCell ref="N124:Q124"/>
    <mergeCell ref="N125:Q125"/>
    <mergeCell ref="F126:I126"/>
    <mergeCell ref="F128:I128"/>
    <mergeCell ref="L126:M126"/>
    <mergeCell ref="N126:Q126"/>
    <mergeCell ref="F127:I127"/>
    <mergeCell ref="L127:M127"/>
    <mergeCell ref="N127:Q127"/>
    <mergeCell ref="L128:M128"/>
    <mergeCell ref="N128:Q128"/>
    <mergeCell ref="M119:Q119"/>
    <mergeCell ref="F114:P114"/>
    <mergeCell ref="F115:P115"/>
    <mergeCell ref="M117:P117"/>
    <mergeCell ref="M120:Q120"/>
    <mergeCell ref="F122:I122"/>
    <mergeCell ref="L122:M122"/>
    <mergeCell ref="N122:Q122"/>
    <mergeCell ref="N123:Q123"/>
    <mergeCell ref="N97:Q97"/>
    <mergeCell ref="N98:Q98"/>
    <mergeCell ref="N99:Q99"/>
    <mergeCell ref="N100:Q100"/>
    <mergeCell ref="N101:Q101"/>
    <mergeCell ref="N102:Q102"/>
    <mergeCell ref="N104:Q104"/>
    <mergeCell ref="L106:Q106"/>
    <mergeCell ref="C112:Q112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N190:Q190"/>
    <mergeCell ref="N191:Q191"/>
    <mergeCell ref="N193:Q193"/>
    <mergeCell ref="N196:Q196"/>
    <mergeCell ref="N197:Q197"/>
    <mergeCell ref="N198:Q198"/>
    <mergeCell ref="N199:Q199"/>
    <mergeCell ref="N200:Q200"/>
    <mergeCell ref="N201:Q201"/>
    <mergeCell ref="N192:Q192"/>
    <mergeCell ref="N194:Q194"/>
    <mergeCell ref="N195:Q195"/>
    <mergeCell ref="N167:Q167"/>
    <mergeCell ref="N169:Q169"/>
    <mergeCell ref="N170:Q170"/>
    <mergeCell ref="N174:Q174"/>
    <mergeCell ref="N179:Q179"/>
    <mergeCell ref="N186:Q186"/>
    <mergeCell ref="N187:Q187"/>
    <mergeCell ref="N188:Q188"/>
    <mergeCell ref="N189:Q189"/>
    <mergeCell ref="N203:Q203"/>
    <mergeCell ref="N202:Q202"/>
    <mergeCell ref="N149:Q149"/>
    <mergeCell ref="N151:Q151"/>
    <mergeCell ref="N152:Q152"/>
    <mergeCell ref="N153:Q153"/>
    <mergeCell ref="N154:Q154"/>
    <mergeCell ref="N155:Q155"/>
    <mergeCell ref="N156:Q156"/>
    <mergeCell ref="N157:Q157"/>
    <mergeCell ref="N159:Q159"/>
    <mergeCell ref="N160:Q160"/>
    <mergeCell ref="N161:Q161"/>
    <mergeCell ref="N162:Q162"/>
    <mergeCell ref="N163:Q163"/>
    <mergeCell ref="N150:Q150"/>
    <mergeCell ref="N158:Q158"/>
    <mergeCell ref="N183:Q183"/>
    <mergeCell ref="N182:Q182"/>
    <mergeCell ref="N166:Q166"/>
    <mergeCell ref="N168:Q168"/>
    <mergeCell ref="N171:Q171"/>
    <mergeCell ref="N172:Q172"/>
    <mergeCell ref="N173:Q173"/>
    <mergeCell ref="F186:I186"/>
    <mergeCell ref="F187:I187"/>
    <mergeCell ref="F188:I188"/>
    <mergeCell ref="F189:I189"/>
    <mergeCell ref="F190:I190"/>
    <mergeCell ref="L175:M175"/>
    <mergeCell ref="L177:M177"/>
    <mergeCell ref="L176:M176"/>
    <mergeCell ref="L178:M178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90:M190"/>
    <mergeCell ref="L173:M173"/>
    <mergeCell ref="N185:Q185"/>
    <mergeCell ref="N184:Q184"/>
    <mergeCell ref="F175:I175"/>
    <mergeCell ref="F176:I176"/>
    <mergeCell ref="F177:I177"/>
    <mergeCell ref="F178:I178"/>
    <mergeCell ref="F180:I180"/>
    <mergeCell ref="F181:I181"/>
    <mergeCell ref="F182:I182"/>
    <mergeCell ref="F183:I183"/>
    <mergeCell ref="F184:I184"/>
    <mergeCell ref="F185:I185"/>
    <mergeCell ref="N175:Q175"/>
    <mergeCell ref="N176:Q176"/>
    <mergeCell ref="N177:Q177"/>
    <mergeCell ref="N178:Q178"/>
    <mergeCell ref="N180:Q180"/>
    <mergeCell ref="N181:Q181"/>
    <mergeCell ref="L161:M161"/>
    <mergeCell ref="L162:M162"/>
    <mergeCell ref="L163:M163"/>
    <mergeCell ref="L164:M164"/>
    <mergeCell ref="L165:M165"/>
    <mergeCell ref="L166:M166"/>
    <mergeCell ref="L168:M168"/>
    <mergeCell ref="L171:M171"/>
    <mergeCell ref="L172:M172"/>
    <mergeCell ref="L206:M206"/>
    <mergeCell ref="L208:M208"/>
    <mergeCell ref="L209:M209"/>
    <mergeCell ref="N165:Q165"/>
    <mergeCell ref="N164:Q164"/>
    <mergeCell ref="F155:I155"/>
    <mergeCell ref="F156:I156"/>
    <mergeCell ref="F157:I157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8:I168"/>
    <mergeCell ref="F171:I171"/>
    <mergeCell ref="F172:I172"/>
    <mergeCell ref="F173:I173"/>
    <mergeCell ref="L156:M156"/>
    <mergeCell ref="L157:M157"/>
    <mergeCell ref="L159:M159"/>
    <mergeCell ref="L160:M160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L205:M205"/>
    <mergeCell ref="N205:Q205"/>
    <mergeCell ref="N204:Q204"/>
    <mergeCell ref="N206:Q206"/>
    <mergeCell ref="N208:Q208"/>
    <mergeCell ref="N209:Q209"/>
    <mergeCell ref="N207:Q207"/>
    <mergeCell ref="F193:I193"/>
    <mergeCell ref="F191:I191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8:I208"/>
    <mergeCell ref="F209:I209"/>
    <mergeCell ref="L193:M193"/>
    <mergeCell ref="L191:M191"/>
    <mergeCell ref="L196:M196"/>
  </mergeCells>
  <hyperlinks>
    <hyperlink ref="F1:G1" location="C2" display="1) Krycí list rozpočtu" xr:uid="{00000000-0004-0000-0300-000000000000}"/>
    <hyperlink ref="H1:K1" location="C86" display="2) Rekapitulácia rozpočtu" xr:uid="{00000000-0004-0000-0300-000001000000}"/>
    <hyperlink ref="L1" location="C122" display="3) Rozpočet" xr:uid="{00000000-0004-0000-0300-000002000000}"/>
    <hyperlink ref="S1:T1" location="'Rekapitulácia stavby'!C2" display="Rekapitulácia stavby" xr:uid="{00000000-0004-0000-03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19"/>
  <sheetViews>
    <sheetView showGridLines="0" workbookViewId="0">
      <pane ySplit="1" topLeftCell="A105" activePane="bottomLeft" state="frozen"/>
      <selection pane="bottomLeft" activeCell="L114" sqref="L114:M118"/>
    </sheetView>
  </sheetViews>
  <sheetFormatPr defaultRowHeight="14.5"/>
  <cols>
    <col min="1" max="1" width="7.125" customWidth="1"/>
    <col min="2" max="2" width="1.375" customWidth="1"/>
    <col min="3" max="3" width="3.625" customWidth="1"/>
    <col min="4" max="4" width="3.75" customWidth="1"/>
    <col min="5" max="5" width="14.75" customWidth="1"/>
    <col min="6" max="7" width="9.625" customWidth="1"/>
    <col min="8" max="8" width="10.75" customWidth="1"/>
    <col min="9" max="9" width="6" customWidth="1"/>
    <col min="10" max="10" width="4.375" customWidth="1"/>
    <col min="11" max="11" width="9.875" customWidth="1"/>
    <col min="12" max="12" width="10.25" customWidth="1"/>
    <col min="13" max="14" width="5.125" customWidth="1"/>
    <col min="15" max="15" width="1.75" customWidth="1"/>
    <col min="16" max="16" width="10.75" customWidth="1"/>
    <col min="17" max="17" width="3.625" customWidth="1"/>
    <col min="18" max="18" width="1.375" customWidth="1"/>
    <col min="19" max="19" width="7" customWidth="1"/>
    <col min="20" max="20" width="25.375" hidden="1" customWidth="1"/>
    <col min="21" max="21" width="14" hidden="1" customWidth="1"/>
    <col min="22" max="22" width="10.625" hidden="1" customWidth="1"/>
    <col min="23" max="23" width="14" hidden="1" customWidth="1"/>
    <col min="24" max="24" width="10.375" hidden="1" customWidth="1"/>
    <col min="25" max="25" width="12.875" hidden="1" customWidth="1"/>
    <col min="26" max="26" width="9.375" hidden="1" customWidth="1"/>
    <col min="27" max="27" width="12.875" hidden="1" customWidth="1"/>
    <col min="28" max="28" width="14" hidden="1" customWidth="1"/>
    <col min="29" max="29" width="9.375" customWidth="1"/>
    <col min="30" max="30" width="12.875" customWidth="1"/>
    <col min="31" max="31" width="14" customWidth="1"/>
    <col min="44" max="65" width="9.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96</v>
      </c>
      <c r="G1" s="13"/>
      <c r="H1" s="205" t="s">
        <v>97</v>
      </c>
      <c r="I1" s="205"/>
      <c r="J1" s="205"/>
      <c r="K1" s="205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7" customHeight="1">
      <c r="C2" s="156" t="s">
        <v>7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S2" s="163" t="s">
        <v>8</v>
      </c>
      <c r="T2" s="164"/>
      <c r="U2" s="164"/>
      <c r="V2" s="164"/>
      <c r="W2" s="164"/>
      <c r="X2" s="164"/>
      <c r="Y2" s="164"/>
      <c r="Z2" s="164"/>
      <c r="AA2" s="164"/>
      <c r="AB2" s="164"/>
      <c r="AC2" s="164"/>
      <c r="AT2" s="18" t="s">
        <v>91</v>
      </c>
    </row>
    <row r="3" spans="1:66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73</v>
      </c>
    </row>
    <row r="4" spans="1:66" ht="37" customHeight="1">
      <c r="B4" s="22"/>
      <c r="C4" s="158" t="s">
        <v>101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23"/>
      <c r="T4" s="17" t="s">
        <v>12</v>
      </c>
      <c r="AT4" s="18" t="s">
        <v>6</v>
      </c>
    </row>
    <row r="5" spans="1:66" ht="7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4" customHeight="1">
      <c r="B6" s="22"/>
      <c r="C6" s="24"/>
      <c r="D6" s="28" t="s">
        <v>15</v>
      </c>
      <c r="E6" s="24"/>
      <c r="F6" s="201" t="str">
        <f>'Rekapitulácia stavby'!K6</f>
        <v>Zhotovenie uzamykateľných prístreškov pre bicykle v obci Liešťany</v>
      </c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4"/>
      <c r="R6" s="23"/>
    </row>
    <row r="7" spans="1:66" s="1" customFormat="1" ht="32.9" customHeight="1">
      <c r="B7" s="31"/>
      <c r="C7" s="32"/>
      <c r="D7" s="27" t="s">
        <v>102</v>
      </c>
      <c r="E7" s="32"/>
      <c r="F7" s="162" t="s">
        <v>441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32"/>
      <c r="R7" s="33"/>
    </row>
    <row r="8" spans="1:66" s="1" customFormat="1" ht="14.4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" customHeight="1">
      <c r="B9" s="31"/>
      <c r="C9" s="32"/>
      <c r="D9" s="28" t="s">
        <v>18</v>
      </c>
      <c r="E9" s="32"/>
      <c r="F9" s="26" t="s">
        <v>19</v>
      </c>
      <c r="G9" s="32"/>
      <c r="H9" s="32"/>
      <c r="I9" s="32"/>
      <c r="J9" s="32"/>
      <c r="K9" s="32"/>
      <c r="L9" s="32"/>
      <c r="M9" s="28" t="s">
        <v>20</v>
      </c>
      <c r="N9" s="32"/>
      <c r="O9" s="204"/>
      <c r="P9" s="204"/>
      <c r="Q9" s="32"/>
      <c r="R9" s="33"/>
    </row>
    <row r="10" spans="1:66" s="1" customFormat="1" ht="10.75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" customHeight="1">
      <c r="B11" s="31"/>
      <c r="C11" s="32"/>
      <c r="D11" s="28" t="s">
        <v>21</v>
      </c>
      <c r="E11" s="32"/>
      <c r="F11" s="32"/>
      <c r="G11" s="32"/>
      <c r="H11" s="32"/>
      <c r="I11" s="32"/>
      <c r="J11" s="32"/>
      <c r="K11" s="32"/>
      <c r="L11" s="32"/>
      <c r="M11" s="28" t="s">
        <v>22</v>
      </c>
      <c r="N11" s="32"/>
      <c r="O11" s="160" t="s">
        <v>23</v>
      </c>
      <c r="P11" s="160"/>
      <c r="Q11" s="32"/>
      <c r="R11" s="33"/>
    </row>
    <row r="12" spans="1:66" s="1" customFormat="1" ht="18" customHeight="1">
      <c r="B12" s="31"/>
      <c r="C12" s="32"/>
      <c r="D12" s="32"/>
      <c r="E12" s="26" t="s">
        <v>24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160" t="s">
        <v>5</v>
      </c>
      <c r="P12" s="160"/>
      <c r="Q12" s="32"/>
      <c r="R12" s="33"/>
    </row>
    <row r="13" spans="1:66" s="1" customFormat="1" ht="7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22</v>
      </c>
      <c r="N14" s="32"/>
      <c r="O14" s="160" t="str">
        <f>IF('Rekapitulácia stavby'!AN13="","",'Rekapitulácia stavby'!AN13)</f>
        <v/>
      </c>
      <c r="P14" s="160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160" t="str">
        <f>IF('Rekapitulácia stavby'!AN14="","",'Rekapitulácia stavby'!AN14)</f>
        <v/>
      </c>
      <c r="P15" s="160"/>
      <c r="Q15" s="32"/>
      <c r="R15" s="33"/>
    </row>
    <row r="16" spans="1:66" s="1" customFormat="1" ht="7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" customHeight="1">
      <c r="B17" s="31"/>
      <c r="C17" s="32"/>
      <c r="D17" s="28" t="s">
        <v>28</v>
      </c>
      <c r="E17" s="32"/>
      <c r="F17" s="32"/>
      <c r="G17" s="32"/>
      <c r="H17" s="32"/>
      <c r="I17" s="32"/>
      <c r="J17" s="32"/>
      <c r="K17" s="32"/>
      <c r="L17" s="32"/>
      <c r="M17" s="28" t="s">
        <v>22</v>
      </c>
      <c r="N17" s="32"/>
      <c r="O17" s="160" t="s">
        <v>29</v>
      </c>
      <c r="P17" s="160"/>
      <c r="Q17" s="32"/>
      <c r="R17" s="33"/>
    </row>
    <row r="18" spans="2:18" s="1" customFormat="1" ht="18" customHeight="1">
      <c r="B18" s="31"/>
      <c r="C18" s="32"/>
      <c r="D18" s="32"/>
      <c r="E18" s="26" t="s">
        <v>30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160" t="s">
        <v>5</v>
      </c>
      <c r="P18" s="160"/>
      <c r="Q18" s="32"/>
      <c r="R18" s="33"/>
    </row>
    <row r="19" spans="2:18" s="1" customFormat="1" ht="7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" customHeight="1">
      <c r="B20" s="31"/>
      <c r="C20" s="32"/>
      <c r="D20" s="28" t="s">
        <v>32</v>
      </c>
      <c r="E20" s="32"/>
      <c r="F20" s="32"/>
      <c r="G20" s="32"/>
      <c r="H20" s="32"/>
      <c r="I20" s="32"/>
      <c r="J20" s="32"/>
      <c r="K20" s="32"/>
      <c r="L20" s="32"/>
      <c r="M20" s="28" t="s">
        <v>22</v>
      </c>
      <c r="N20" s="32"/>
      <c r="O20" s="160" t="str">
        <f>IF('Rekapitulácia stavby'!AN19="","",'Rekapitulácia stavby'!AN19)</f>
        <v/>
      </c>
      <c r="P20" s="160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160" t="str">
        <f>IF('Rekapitulácia stavby'!AN20="","",'Rekapitulácia stavby'!AN20)</f>
        <v/>
      </c>
      <c r="P21" s="160"/>
      <c r="Q21" s="32"/>
      <c r="R21" s="33"/>
    </row>
    <row r="22" spans="2:18" s="1" customFormat="1" ht="7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" customHeight="1">
      <c r="B23" s="31"/>
      <c r="C23" s="32"/>
      <c r="D23" s="28" t="s">
        <v>33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" customHeight="1">
      <c r="B24" s="31"/>
      <c r="C24" s="32"/>
      <c r="D24" s="32"/>
      <c r="E24" s="167" t="s">
        <v>5</v>
      </c>
      <c r="F24" s="167"/>
      <c r="G24" s="167"/>
      <c r="H24" s="167"/>
      <c r="I24" s="167"/>
      <c r="J24" s="167"/>
      <c r="K24" s="167"/>
      <c r="L24" s="167"/>
      <c r="M24" s="32"/>
      <c r="N24" s="32"/>
      <c r="O24" s="32"/>
      <c r="P24" s="32"/>
      <c r="Q24" s="32"/>
      <c r="R24" s="33"/>
    </row>
    <row r="25" spans="2:18" s="1" customFormat="1" ht="7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7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" customHeight="1">
      <c r="B27" s="31"/>
      <c r="C27" s="32"/>
      <c r="D27" s="102" t="s">
        <v>104</v>
      </c>
      <c r="E27" s="32"/>
      <c r="F27" s="32"/>
      <c r="G27" s="32"/>
      <c r="H27" s="32"/>
      <c r="I27" s="32"/>
      <c r="J27" s="32"/>
      <c r="K27" s="32"/>
      <c r="L27" s="32"/>
      <c r="M27" s="168">
        <f>N88</f>
        <v>0</v>
      </c>
      <c r="N27" s="168"/>
      <c r="O27" s="168"/>
      <c r="P27" s="168"/>
      <c r="Q27" s="32"/>
      <c r="R27" s="33"/>
    </row>
    <row r="28" spans="2:18" s="1" customFormat="1" ht="14.4" customHeight="1">
      <c r="B28" s="31"/>
      <c r="C28" s="32"/>
      <c r="D28" s="30" t="s">
        <v>90</v>
      </c>
      <c r="E28" s="32"/>
      <c r="F28" s="32"/>
      <c r="G28" s="32"/>
      <c r="H28" s="32"/>
      <c r="I28" s="32"/>
      <c r="J28" s="32"/>
      <c r="K28" s="32"/>
      <c r="L28" s="32"/>
      <c r="M28" s="168">
        <f>N92</f>
        <v>0</v>
      </c>
      <c r="N28" s="168"/>
      <c r="O28" s="168"/>
      <c r="P28" s="168"/>
      <c r="Q28" s="32"/>
      <c r="R28" s="33"/>
    </row>
    <row r="29" spans="2:18" s="1" customFormat="1" ht="7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4" customHeight="1">
      <c r="B30" s="31"/>
      <c r="C30" s="32"/>
      <c r="D30" s="103" t="s">
        <v>36</v>
      </c>
      <c r="E30" s="32"/>
      <c r="F30" s="32"/>
      <c r="G30" s="32"/>
      <c r="H30" s="32"/>
      <c r="I30" s="32"/>
      <c r="J30" s="32"/>
      <c r="K30" s="32"/>
      <c r="L30" s="32"/>
      <c r="M30" s="206">
        <f>ROUND(M27+M28,2)</f>
        <v>0</v>
      </c>
      <c r="N30" s="203"/>
      <c r="O30" s="203"/>
      <c r="P30" s="203"/>
      <c r="Q30" s="32"/>
      <c r="R30" s="33"/>
    </row>
    <row r="31" spans="2:18" s="1" customFormat="1" ht="7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" customHeight="1">
      <c r="B32" s="31"/>
      <c r="C32" s="32"/>
      <c r="D32" s="38" t="s">
        <v>37</v>
      </c>
      <c r="E32" s="38" t="s">
        <v>38</v>
      </c>
      <c r="F32" s="39">
        <v>0.2</v>
      </c>
      <c r="G32" s="104" t="s">
        <v>39</v>
      </c>
      <c r="H32" s="207">
        <f>ROUND((SUM(BE92:BE93)+SUM(BE111:BE118)), 2)</f>
        <v>0</v>
      </c>
      <c r="I32" s="203"/>
      <c r="J32" s="203"/>
      <c r="K32" s="32"/>
      <c r="L32" s="32"/>
      <c r="M32" s="207">
        <f>ROUND(ROUND((SUM(BE92:BE93)+SUM(BE111:BE118)), 2)*F32, 2)</f>
        <v>0</v>
      </c>
      <c r="N32" s="203"/>
      <c r="O32" s="203"/>
      <c r="P32" s="203"/>
      <c r="Q32" s="32"/>
      <c r="R32" s="33"/>
    </row>
    <row r="33" spans="2:18" s="1" customFormat="1" ht="14.4" customHeight="1">
      <c r="B33" s="31"/>
      <c r="C33" s="32"/>
      <c r="D33" s="32"/>
      <c r="E33" s="38" t="s">
        <v>40</v>
      </c>
      <c r="F33" s="39">
        <v>0.2</v>
      </c>
      <c r="G33" s="104" t="s">
        <v>39</v>
      </c>
      <c r="H33" s="207">
        <f>ROUND((SUM(BF92:BF93)+SUM(BF111:BF118)), 2)</f>
        <v>0</v>
      </c>
      <c r="I33" s="203"/>
      <c r="J33" s="203"/>
      <c r="K33" s="32"/>
      <c r="L33" s="32"/>
      <c r="M33" s="207">
        <f>ROUND(ROUND((SUM(BF92:BF93)+SUM(BF111:BF118)), 2)*F33, 2)</f>
        <v>0</v>
      </c>
      <c r="N33" s="203"/>
      <c r="O33" s="203"/>
      <c r="P33" s="203"/>
      <c r="Q33" s="32"/>
      <c r="R33" s="33"/>
    </row>
    <row r="34" spans="2:18" s="1" customFormat="1" ht="14.4" hidden="1" customHeight="1">
      <c r="B34" s="31"/>
      <c r="C34" s="32"/>
      <c r="D34" s="32"/>
      <c r="E34" s="38" t="s">
        <v>41</v>
      </c>
      <c r="F34" s="39">
        <v>0.2</v>
      </c>
      <c r="G34" s="104" t="s">
        <v>39</v>
      </c>
      <c r="H34" s="207">
        <f>ROUND((SUM(BG92:BG93)+SUM(BG111:BG118)), 2)</f>
        <v>0</v>
      </c>
      <c r="I34" s="203"/>
      <c r="J34" s="203"/>
      <c r="K34" s="32"/>
      <c r="L34" s="32"/>
      <c r="M34" s="207">
        <v>0</v>
      </c>
      <c r="N34" s="203"/>
      <c r="O34" s="203"/>
      <c r="P34" s="203"/>
      <c r="Q34" s="32"/>
      <c r="R34" s="33"/>
    </row>
    <row r="35" spans="2:18" s="1" customFormat="1" ht="14.4" hidden="1" customHeight="1">
      <c r="B35" s="31"/>
      <c r="C35" s="32"/>
      <c r="D35" s="32"/>
      <c r="E35" s="38" t="s">
        <v>42</v>
      </c>
      <c r="F35" s="39">
        <v>0.2</v>
      </c>
      <c r="G35" s="104" t="s">
        <v>39</v>
      </c>
      <c r="H35" s="207">
        <f>ROUND((SUM(BH92:BH93)+SUM(BH111:BH118)), 2)</f>
        <v>0</v>
      </c>
      <c r="I35" s="203"/>
      <c r="J35" s="203"/>
      <c r="K35" s="32"/>
      <c r="L35" s="32"/>
      <c r="M35" s="207">
        <v>0</v>
      </c>
      <c r="N35" s="203"/>
      <c r="O35" s="203"/>
      <c r="P35" s="203"/>
      <c r="Q35" s="32"/>
      <c r="R35" s="33"/>
    </row>
    <row r="36" spans="2:18" s="1" customFormat="1" ht="14.4" hidden="1" customHeight="1">
      <c r="B36" s="31"/>
      <c r="C36" s="32"/>
      <c r="D36" s="32"/>
      <c r="E36" s="38" t="s">
        <v>43</v>
      </c>
      <c r="F36" s="39">
        <v>0</v>
      </c>
      <c r="G36" s="104" t="s">
        <v>39</v>
      </c>
      <c r="H36" s="207">
        <f>ROUND((SUM(BI92:BI93)+SUM(BI111:BI118)), 2)</f>
        <v>0</v>
      </c>
      <c r="I36" s="203"/>
      <c r="J36" s="203"/>
      <c r="K36" s="32"/>
      <c r="L36" s="32"/>
      <c r="M36" s="207">
        <v>0</v>
      </c>
      <c r="N36" s="203"/>
      <c r="O36" s="203"/>
      <c r="P36" s="203"/>
      <c r="Q36" s="32"/>
      <c r="R36" s="33"/>
    </row>
    <row r="37" spans="2:18" s="1" customFormat="1" ht="7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4" customHeight="1">
      <c r="B38" s="31"/>
      <c r="C38" s="100"/>
      <c r="D38" s="105" t="s">
        <v>44</v>
      </c>
      <c r="E38" s="71"/>
      <c r="F38" s="71"/>
      <c r="G38" s="106" t="s">
        <v>45</v>
      </c>
      <c r="H38" s="107" t="s">
        <v>46</v>
      </c>
      <c r="I38" s="71"/>
      <c r="J38" s="71"/>
      <c r="K38" s="71"/>
      <c r="L38" s="208">
        <f>SUM(M30:M36)</f>
        <v>0</v>
      </c>
      <c r="M38" s="208"/>
      <c r="N38" s="208"/>
      <c r="O38" s="208"/>
      <c r="P38" s="209"/>
      <c r="Q38" s="100"/>
      <c r="R38" s="33"/>
    </row>
    <row r="39" spans="2:18" s="1" customFormat="1" ht="14.4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2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2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2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2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2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2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2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2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3.5">
      <c r="B50" s="31"/>
      <c r="C50" s="32"/>
      <c r="D50" s="46" t="s">
        <v>47</v>
      </c>
      <c r="E50" s="47"/>
      <c r="F50" s="47"/>
      <c r="G50" s="47"/>
      <c r="H50" s="48"/>
      <c r="I50" s="32"/>
      <c r="J50" s="46" t="s">
        <v>48</v>
      </c>
      <c r="K50" s="47"/>
      <c r="L50" s="47"/>
      <c r="M50" s="47"/>
      <c r="N50" s="47"/>
      <c r="O50" s="47"/>
      <c r="P50" s="48"/>
      <c r="Q50" s="32"/>
      <c r="R50" s="33"/>
    </row>
    <row r="51" spans="2:18" ht="12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2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2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2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2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2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2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2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3.5">
      <c r="B59" s="31"/>
      <c r="C59" s="32"/>
      <c r="D59" s="51" t="s">
        <v>49</v>
      </c>
      <c r="E59" s="52"/>
      <c r="F59" s="52"/>
      <c r="G59" s="53" t="s">
        <v>50</v>
      </c>
      <c r="H59" s="54"/>
      <c r="I59" s="32"/>
      <c r="J59" s="51" t="s">
        <v>49</v>
      </c>
      <c r="K59" s="52"/>
      <c r="L59" s="52"/>
      <c r="M59" s="52"/>
      <c r="N59" s="53" t="s">
        <v>50</v>
      </c>
      <c r="O59" s="52"/>
      <c r="P59" s="54"/>
      <c r="Q59" s="32"/>
      <c r="R59" s="33"/>
    </row>
    <row r="60" spans="2:18" ht="1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3.5">
      <c r="B61" s="31"/>
      <c r="C61" s="32"/>
      <c r="D61" s="46" t="s">
        <v>51</v>
      </c>
      <c r="E61" s="47"/>
      <c r="F61" s="47"/>
      <c r="G61" s="47"/>
      <c r="H61" s="48"/>
      <c r="I61" s="32"/>
      <c r="J61" s="46" t="s">
        <v>52</v>
      </c>
      <c r="K61" s="47"/>
      <c r="L61" s="47"/>
      <c r="M61" s="47"/>
      <c r="N61" s="47"/>
      <c r="O61" s="47"/>
      <c r="P61" s="48"/>
      <c r="Q61" s="32"/>
      <c r="R61" s="33"/>
    </row>
    <row r="62" spans="2:18" ht="12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2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2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 ht="12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 ht="12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 ht="12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 ht="12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 ht="12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3.5">
      <c r="B70" s="31"/>
      <c r="C70" s="32"/>
      <c r="D70" s="51" t="s">
        <v>49</v>
      </c>
      <c r="E70" s="52"/>
      <c r="F70" s="52"/>
      <c r="G70" s="53" t="s">
        <v>50</v>
      </c>
      <c r="H70" s="54"/>
      <c r="I70" s="32"/>
      <c r="J70" s="51" t="s">
        <v>49</v>
      </c>
      <c r="K70" s="52"/>
      <c r="L70" s="52"/>
      <c r="M70" s="52"/>
      <c r="N70" s="53" t="s">
        <v>50</v>
      </c>
      <c r="O70" s="52"/>
      <c r="P70" s="54"/>
      <c r="Q70" s="32"/>
      <c r="R70" s="33"/>
    </row>
    <row r="71" spans="2:18" s="1" customFormat="1" ht="14.4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7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7" customHeight="1">
      <c r="B76" s="31"/>
      <c r="C76" s="158" t="s">
        <v>105</v>
      </c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33"/>
    </row>
    <row r="77" spans="2:18" s="1" customFormat="1" ht="7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15</v>
      </c>
      <c r="D78" s="32"/>
      <c r="E78" s="32"/>
      <c r="F78" s="201" t="str">
        <f>F6</f>
        <v>Zhotovenie uzamykateľných prístreškov pre bicykle v obci Liešťany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32"/>
      <c r="R78" s="33"/>
    </row>
    <row r="79" spans="2:18" s="1" customFormat="1" ht="37" customHeight="1">
      <c r="B79" s="31"/>
      <c r="C79" s="65" t="s">
        <v>102</v>
      </c>
      <c r="D79" s="32"/>
      <c r="E79" s="32"/>
      <c r="F79" s="177" t="str">
        <f>F7</f>
        <v>1007-4 - Ostatné náklady</v>
      </c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32"/>
      <c r="R79" s="33"/>
    </row>
    <row r="80" spans="2:18" s="1" customFormat="1" ht="7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>Liešťany</v>
      </c>
      <c r="G81" s="32"/>
      <c r="H81" s="32"/>
      <c r="I81" s="32"/>
      <c r="J81" s="32"/>
      <c r="K81" s="28" t="s">
        <v>20</v>
      </c>
      <c r="L81" s="32"/>
      <c r="M81" s="204" t="str">
        <f>IF(O9="","",O9)</f>
        <v/>
      </c>
      <c r="N81" s="204"/>
      <c r="O81" s="204"/>
      <c r="P81" s="204"/>
      <c r="Q81" s="32"/>
      <c r="R81" s="33"/>
    </row>
    <row r="82" spans="2:47" s="1" customFormat="1" ht="7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2">
      <c r="B83" s="31"/>
      <c r="C83" s="28" t="s">
        <v>21</v>
      </c>
      <c r="D83" s="32"/>
      <c r="E83" s="32"/>
      <c r="F83" s="26" t="str">
        <f>E12</f>
        <v>Obec Liešťany</v>
      </c>
      <c r="G83" s="32"/>
      <c r="H83" s="32"/>
      <c r="I83" s="32"/>
      <c r="J83" s="32"/>
      <c r="K83" s="28" t="s">
        <v>28</v>
      </c>
      <c r="L83" s="32"/>
      <c r="M83" s="160" t="str">
        <f>E18</f>
        <v>BEEST s.r.o.</v>
      </c>
      <c r="N83" s="160"/>
      <c r="O83" s="160"/>
      <c r="P83" s="160"/>
      <c r="Q83" s="160"/>
      <c r="R83" s="33"/>
    </row>
    <row r="84" spans="2:47" s="1" customFormat="1" ht="14.4" customHeight="1">
      <c r="B84" s="31"/>
      <c r="C84" s="28" t="s">
        <v>26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32</v>
      </c>
      <c r="L84" s="32"/>
      <c r="M84" s="160" t="str">
        <f>E21</f>
        <v xml:space="preserve"> </v>
      </c>
      <c r="N84" s="160"/>
      <c r="O84" s="160"/>
      <c r="P84" s="160"/>
      <c r="Q84" s="160"/>
      <c r="R84" s="33"/>
    </row>
    <row r="85" spans="2:47" s="1" customFormat="1" ht="10.2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0" t="s">
        <v>106</v>
      </c>
      <c r="D86" s="211"/>
      <c r="E86" s="211"/>
      <c r="F86" s="211"/>
      <c r="G86" s="211"/>
      <c r="H86" s="100"/>
      <c r="I86" s="100"/>
      <c r="J86" s="100"/>
      <c r="K86" s="100"/>
      <c r="L86" s="100"/>
      <c r="M86" s="100"/>
      <c r="N86" s="210" t="s">
        <v>107</v>
      </c>
      <c r="O86" s="211"/>
      <c r="P86" s="211"/>
      <c r="Q86" s="211"/>
      <c r="R86" s="33"/>
    </row>
    <row r="87" spans="2:47" s="1" customFormat="1" ht="10.2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66">
        <f>N111</f>
        <v>0</v>
      </c>
      <c r="O88" s="212"/>
      <c r="P88" s="212"/>
      <c r="Q88" s="212"/>
      <c r="R88" s="33"/>
      <c r="AU88" s="18" t="s">
        <v>109</v>
      </c>
    </row>
    <row r="89" spans="2:47" s="6" customFormat="1" ht="25" customHeight="1">
      <c r="B89" s="109"/>
      <c r="C89" s="110"/>
      <c r="D89" s="111" t="s">
        <v>110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3">
        <f>N112</f>
        <v>0</v>
      </c>
      <c r="O89" s="214"/>
      <c r="P89" s="214"/>
      <c r="Q89" s="214"/>
      <c r="R89" s="112"/>
    </row>
    <row r="90" spans="2:47" s="7" customFormat="1" ht="19.899999999999999" customHeight="1">
      <c r="B90" s="113"/>
      <c r="C90" s="114"/>
      <c r="D90" s="115" t="s">
        <v>114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5">
        <f>N113</f>
        <v>0</v>
      </c>
      <c r="O90" s="216"/>
      <c r="P90" s="216"/>
      <c r="Q90" s="216"/>
      <c r="R90" s="116"/>
    </row>
    <row r="91" spans="2:47" s="1" customFormat="1" ht="21.75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3"/>
    </row>
    <row r="92" spans="2:47" s="1" customFormat="1" ht="29.25" customHeight="1">
      <c r="B92" s="31"/>
      <c r="C92" s="108" t="s">
        <v>124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212">
        <v>0</v>
      </c>
      <c r="O92" s="217"/>
      <c r="P92" s="217"/>
      <c r="Q92" s="217"/>
      <c r="R92" s="33"/>
      <c r="T92" s="117"/>
      <c r="U92" s="118" t="s">
        <v>37</v>
      </c>
    </row>
    <row r="93" spans="2:47" s="1" customFormat="1" ht="18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</row>
    <row r="94" spans="2:47" s="1" customFormat="1" ht="29.25" customHeight="1">
      <c r="B94" s="31"/>
      <c r="C94" s="99" t="s">
        <v>95</v>
      </c>
      <c r="D94" s="100"/>
      <c r="E94" s="100"/>
      <c r="F94" s="100"/>
      <c r="G94" s="100"/>
      <c r="H94" s="100"/>
      <c r="I94" s="100"/>
      <c r="J94" s="100"/>
      <c r="K94" s="100"/>
      <c r="L94" s="165">
        <f>ROUND(SUM(N88+N92),2)</f>
        <v>0</v>
      </c>
      <c r="M94" s="165"/>
      <c r="N94" s="165"/>
      <c r="O94" s="165"/>
      <c r="P94" s="165"/>
      <c r="Q94" s="165"/>
      <c r="R94" s="33"/>
    </row>
    <row r="95" spans="2:47" s="1" customFormat="1" ht="7" customHeight="1"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9" spans="2:63" s="1" customFormat="1" ht="7" customHeight="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0"/>
    </row>
    <row r="100" spans="2:63" s="1" customFormat="1" ht="37" customHeight="1">
      <c r="B100" s="31"/>
      <c r="C100" s="158" t="s">
        <v>125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33"/>
    </row>
    <row r="101" spans="2:63" s="1" customFormat="1" ht="7" customHeight="1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</row>
    <row r="102" spans="2:63" s="1" customFormat="1" ht="30" customHeight="1">
      <c r="B102" s="31"/>
      <c r="C102" s="28" t="s">
        <v>15</v>
      </c>
      <c r="D102" s="32"/>
      <c r="E102" s="32"/>
      <c r="F102" s="201" t="str">
        <f>F6</f>
        <v>Zhotovenie uzamykateľných prístreškov pre bicykle v obci Liešťany</v>
      </c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32"/>
      <c r="R102" s="33"/>
    </row>
    <row r="103" spans="2:63" s="1" customFormat="1" ht="37" customHeight="1">
      <c r="B103" s="31"/>
      <c r="C103" s="65" t="s">
        <v>102</v>
      </c>
      <c r="D103" s="32"/>
      <c r="E103" s="32"/>
      <c r="F103" s="177" t="str">
        <f>F7</f>
        <v>1007-4 - Ostatné náklady</v>
      </c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32"/>
      <c r="R103" s="33"/>
    </row>
    <row r="104" spans="2:63" s="1" customFormat="1" ht="7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63" s="1" customFormat="1" ht="18" customHeight="1">
      <c r="B105" s="31"/>
      <c r="C105" s="28" t="s">
        <v>18</v>
      </c>
      <c r="D105" s="32"/>
      <c r="E105" s="32"/>
      <c r="F105" s="26" t="str">
        <f>F9</f>
        <v>Liešťany</v>
      </c>
      <c r="G105" s="32"/>
      <c r="H105" s="32"/>
      <c r="I105" s="32"/>
      <c r="J105" s="32"/>
      <c r="K105" s="28" t="s">
        <v>20</v>
      </c>
      <c r="L105" s="32"/>
      <c r="M105" s="204" t="str">
        <f>IF(O9="","",O9)</f>
        <v/>
      </c>
      <c r="N105" s="204"/>
      <c r="O105" s="204"/>
      <c r="P105" s="204"/>
      <c r="Q105" s="32"/>
      <c r="R105" s="33"/>
    </row>
    <row r="106" spans="2:63" s="1" customFormat="1" ht="7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63" s="1" customFormat="1" ht="12">
      <c r="B107" s="31"/>
      <c r="C107" s="28" t="s">
        <v>21</v>
      </c>
      <c r="D107" s="32"/>
      <c r="E107" s="32"/>
      <c r="F107" s="26" t="str">
        <f>E12</f>
        <v>Obec Liešťany</v>
      </c>
      <c r="G107" s="32"/>
      <c r="H107" s="32"/>
      <c r="I107" s="32"/>
      <c r="J107" s="32"/>
      <c r="K107" s="28" t="s">
        <v>28</v>
      </c>
      <c r="L107" s="32"/>
      <c r="M107" s="160" t="str">
        <f>E18</f>
        <v>BEEST s.r.o.</v>
      </c>
      <c r="N107" s="160"/>
      <c r="O107" s="160"/>
      <c r="P107" s="160"/>
      <c r="Q107" s="160"/>
      <c r="R107" s="33"/>
    </row>
    <row r="108" spans="2:63" s="1" customFormat="1" ht="14.4" customHeight="1">
      <c r="B108" s="31"/>
      <c r="C108" s="28" t="s">
        <v>26</v>
      </c>
      <c r="D108" s="32"/>
      <c r="E108" s="32"/>
      <c r="F108" s="26" t="str">
        <f>IF(E15="","",E15)</f>
        <v xml:space="preserve"> </v>
      </c>
      <c r="G108" s="32"/>
      <c r="H108" s="32"/>
      <c r="I108" s="32"/>
      <c r="J108" s="32"/>
      <c r="K108" s="28" t="s">
        <v>32</v>
      </c>
      <c r="L108" s="32"/>
      <c r="M108" s="160" t="str">
        <f>E21</f>
        <v xml:space="preserve"> </v>
      </c>
      <c r="N108" s="160"/>
      <c r="O108" s="160"/>
      <c r="P108" s="160"/>
      <c r="Q108" s="160"/>
      <c r="R108" s="33"/>
    </row>
    <row r="109" spans="2:63" s="1" customFormat="1" ht="10.2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63" s="8" customFormat="1" ht="29.25" customHeight="1">
      <c r="B110" s="119"/>
      <c r="C110" s="120" t="s">
        <v>126</v>
      </c>
      <c r="D110" s="121" t="s">
        <v>127</v>
      </c>
      <c r="E110" s="121" t="s">
        <v>55</v>
      </c>
      <c r="F110" s="218" t="s">
        <v>128</v>
      </c>
      <c r="G110" s="218"/>
      <c r="H110" s="218"/>
      <c r="I110" s="218"/>
      <c r="J110" s="121" t="s">
        <v>129</v>
      </c>
      <c r="K110" s="121" t="s">
        <v>130</v>
      </c>
      <c r="L110" s="218" t="s">
        <v>131</v>
      </c>
      <c r="M110" s="218"/>
      <c r="N110" s="218" t="s">
        <v>107</v>
      </c>
      <c r="O110" s="218"/>
      <c r="P110" s="218"/>
      <c r="Q110" s="219"/>
      <c r="R110" s="122"/>
      <c r="T110" s="72" t="s">
        <v>132</v>
      </c>
      <c r="U110" s="73" t="s">
        <v>37</v>
      </c>
      <c r="V110" s="73" t="s">
        <v>133</v>
      </c>
      <c r="W110" s="73" t="s">
        <v>134</v>
      </c>
      <c r="X110" s="73" t="s">
        <v>135</v>
      </c>
      <c r="Y110" s="73" t="s">
        <v>136</v>
      </c>
      <c r="Z110" s="73" t="s">
        <v>137</v>
      </c>
      <c r="AA110" s="74" t="s">
        <v>138</v>
      </c>
    </row>
    <row r="111" spans="2:63" s="1" customFormat="1" ht="29.25" customHeight="1">
      <c r="B111" s="31"/>
      <c r="C111" s="76" t="s">
        <v>104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220">
        <f>BK111</f>
        <v>0</v>
      </c>
      <c r="O111" s="221"/>
      <c r="P111" s="221"/>
      <c r="Q111" s="221"/>
      <c r="R111" s="33"/>
      <c r="T111" s="75"/>
      <c r="U111" s="47"/>
      <c r="V111" s="47"/>
      <c r="W111" s="123">
        <f>W112</f>
        <v>0</v>
      </c>
      <c r="X111" s="47"/>
      <c r="Y111" s="123">
        <f>Y112</f>
        <v>0</v>
      </c>
      <c r="Z111" s="47"/>
      <c r="AA111" s="124">
        <f>AA112</f>
        <v>0</v>
      </c>
      <c r="AT111" s="18" t="s">
        <v>72</v>
      </c>
      <c r="AU111" s="18" t="s">
        <v>109</v>
      </c>
      <c r="BK111" s="125">
        <f>BK112</f>
        <v>0</v>
      </c>
    </row>
    <row r="112" spans="2:63" s="9" customFormat="1" ht="37.4" customHeight="1">
      <c r="B112" s="126"/>
      <c r="C112" s="127"/>
      <c r="D112" s="128" t="s">
        <v>110</v>
      </c>
      <c r="E112" s="128"/>
      <c r="F112" s="128"/>
      <c r="G112" s="128"/>
      <c r="H112" s="128"/>
      <c r="I112" s="128"/>
      <c r="J112" s="128"/>
      <c r="K112" s="128"/>
      <c r="L112" s="128"/>
      <c r="M112" s="128"/>
      <c r="N112" s="222">
        <f>BK112</f>
        <v>0</v>
      </c>
      <c r="O112" s="213"/>
      <c r="P112" s="213"/>
      <c r="Q112" s="213"/>
      <c r="R112" s="129"/>
      <c r="T112" s="130"/>
      <c r="U112" s="127"/>
      <c r="V112" s="127"/>
      <c r="W112" s="131">
        <f>W113</f>
        <v>0</v>
      </c>
      <c r="X112" s="127"/>
      <c r="Y112" s="131">
        <f>Y113</f>
        <v>0</v>
      </c>
      <c r="Z112" s="127"/>
      <c r="AA112" s="132">
        <f>AA113</f>
        <v>0</v>
      </c>
      <c r="AR112" s="133" t="s">
        <v>81</v>
      </c>
      <c r="AT112" s="134" t="s">
        <v>72</v>
      </c>
      <c r="AU112" s="134" t="s">
        <v>73</v>
      </c>
      <c r="AY112" s="133" t="s">
        <v>139</v>
      </c>
      <c r="BK112" s="135">
        <f>BK113</f>
        <v>0</v>
      </c>
    </row>
    <row r="113" spans="2:65" s="9" customFormat="1" ht="19.899999999999999" customHeight="1">
      <c r="B113" s="126"/>
      <c r="C113" s="127"/>
      <c r="D113" s="136" t="s">
        <v>114</v>
      </c>
      <c r="E113" s="136"/>
      <c r="F113" s="136"/>
      <c r="G113" s="136"/>
      <c r="H113" s="136"/>
      <c r="I113" s="136"/>
      <c r="J113" s="136"/>
      <c r="K113" s="136"/>
      <c r="L113" s="136"/>
      <c r="M113" s="136"/>
      <c r="N113" s="193">
        <f>BK113</f>
        <v>0</v>
      </c>
      <c r="O113" s="194"/>
      <c r="P113" s="194"/>
      <c r="Q113" s="194"/>
      <c r="R113" s="129"/>
      <c r="T113" s="130"/>
      <c r="U113" s="127"/>
      <c r="V113" s="127"/>
      <c r="W113" s="131">
        <f>SUM(W114:W118)</f>
        <v>0</v>
      </c>
      <c r="X113" s="127"/>
      <c r="Y113" s="131">
        <f>SUM(Y114:Y118)</f>
        <v>0</v>
      </c>
      <c r="Z113" s="127"/>
      <c r="AA113" s="132">
        <f>SUM(AA114:AA118)</f>
        <v>0</v>
      </c>
      <c r="AR113" s="133" t="s">
        <v>81</v>
      </c>
      <c r="AT113" s="134" t="s">
        <v>72</v>
      </c>
      <c r="AU113" s="134" t="s">
        <v>81</v>
      </c>
      <c r="AY113" s="133" t="s">
        <v>139</v>
      </c>
      <c r="BK113" s="135">
        <f>SUM(BK114:BK118)</f>
        <v>0</v>
      </c>
    </row>
    <row r="114" spans="2:65" s="1" customFormat="1" ht="14.4" customHeight="1">
      <c r="B114" s="137"/>
      <c r="C114" s="138" t="s">
        <v>81</v>
      </c>
      <c r="D114" s="138" t="s">
        <v>140</v>
      </c>
      <c r="E114" s="139" t="s">
        <v>442</v>
      </c>
      <c r="F114" s="197" t="s">
        <v>443</v>
      </c>
      <c r="G114" s="197"/>
      <c r="H114" s="197"/>
      <c r="I114" s="197"/>
      <c r="J114" s="140" t="s">
        <v>444</v>
      </c>
      <c r="K114" s="141">
        <v>1</v>
      </c>
      <c r="L114" s="192"/>
      <c r="M114" s="192"/>
      <c r="N114" s="192">
        <f>ROUND(L114*K114,2)</f>
        <v>0</v>
      </c>
      <c r="O114" s="192"/>
      <c r="P114" s="192"/>
      <c r="Q114" s="192"/>
      <c r="R114" s="142"/>
      <c r="T114" s="143" t="s">
        <v>5</v>
      </c>
      <c r="U114" s="40" t="s">
        <v>40</v>
      </c>
      <c r="V114" s="144">
        <v>0</v>
      </c>
      <c r="W114" s="144">
        <f>V114*K114</f>
        <v>0</v>
      </c>
      <c r="X114" s="144">
        <v>0</v>
      </c>
      <c r="Y114" s="144">
        <f>X114*K114</f>
        <v>0</v>
      </c>
      <c r="Z114" s="144">
        <v>0</v>
      </c>
      <c r="AA114" s="145">
        <f>Z114*K114</f>
        <v>0</v>
      </c>
      <c r="AR114" s="18" t="s">
        <v>144</v>
      </c>
      <c r="AT114" s="18" t="s">
        <v>140</v>
      </c>
      <c r="AU114" s="18" t="s">
        <v>145</v>
      </c>
      <c r="AY114" s="18" t="s">
        <v>139</v>
      </c>
      <c r="BE114" s="146">
        <f>IF(U114="základná",N114,0)</f>
        <v>0</v>
      </c>
      <c r="BF114" s="146">
        <f>IF(U114="znížená",N114,0)</f>
        <v>0</v>
      </c>
      <c r="BG114" s="146">
        <f>IF(U114="zákl. prenesená",N114,0)</f>
        <v>0</v>
      </c>
      <c r="BH114" s="146">
        <f>IF(U114="zníž. prenesená",N114,0)</f>
        <v>0</v>
      </c>
      <c r="BI114" s="146">
        <f>IF(U114="nulová",N114,0)</f>
        <v>0</v>
      </c>
      <c r="BJ114" s="18" t="s">
        <v>145</v>
      </c>
      <c r="BK114" s="146">
        <f>ROUND(L114*K114,2)</f>
        <v>0</v>
      </c>
      <c r="BL114" s="18" t="s">
        <v>144</v>
      </c>
      <c r="BM114" s="18" t="s">
        <v>445</v>
      </c>
    </row>
    <row r="115" spans="2:65" s="1" customFormat="1" ht="22.75" customHeight="1">
      <c r="B115" s="137"/>
      <c r="C115" s="138" t="s">
        <v>145</v>
      </c>
      <c r="D115" s="138" t="s">
        <v>140</v>
      </c>
      <c r="E115" s="139" t="s">
        <v>446</v>
      </c>
      <c r="F115" s="197" t="s">
        <v>447</v>
      </c>
      <c r="G115" s="197"/>
      <c r="H115" s="197"/>
      <c r="I115" s="197"/>
      <c r="J115" s="140" t="s">
        <v>444</v>
      </c>
      <c r="K115" s="141">
        <v>1</v>
      </c>
      <c r="L115" s="192"/>
      <c r="M115" s="192"/>
      <c r="N115" s="192">
        <f>ROUND(L115*K115,2)</f>
        <v>0</v>
      </c>
      <c r="O115" s="192"/>
      <c r="P115" s="192"/>
      <c r="Q115" s="192"/>
      <c r="R115" s="142"/>
      <c r="T115" s="143" t="s">
        <v>5</v>
      </c>
      <c r="U115" s="40" t="s">
        <v>40</v>
      </c>
      <c r="V115" s="144">
        <v>0</v>
      </c>
      <c r="W115" s="144">
        <f>V115*K115</f>
        <v>0</v>
      </c>
      <c r="X115" s="144">
        <v>0</v>
      </c>
      <c r="Y115" s="144">
        <f>X115*K115</f>
        <v>0</v>
      </c>
      <c r="Z115" s="144">
        <v>0</v>
      </c>
      <c r="AA115" s="145">
        <f>Z115*K115</f>
        <v>0</v>
      </c>
      <c r="AR115" s="18" t="s">
        <v>144</v>
      </c>
      <c r="AT115" s="18" t="s">
        <v>140</v>
      </c>
      <c r="AU115" s="18" t="s">
        <v>145</v>
      </c>
      <c r="AY115" s="18" t="s">
        <v>139</v>
      </c>
      <c r="BE115" s="146">
        <f>IF(U115="základná",N115,0)</f>
        <v>0</v>
      </c>
      <c r="BF115" s="146">
        <f>IF(U115="znížená",N115,0)</f>
        <v>0</v>
      </c>
      <c r="BG115" s="146">
        <f>IF(U115="zákl. prenesená",N115,0)</f>
        <v>0</v>
      </c>
      <c r="BH115" s="146">
        <f>IF(U115="zníž. prenesená",N115,0)</f>
        <v>0</v>
      </c>
      <c r="BI115" s="146">
        <f>IF(U115="nulová",N115,0)</f>
        <v>0</v>
      </c>
      <c r="BJ115" s="18" t="s">
        <v>145</v>
      </c>
      <c r="BK115" s="146">
        <f>ROUND(L115*K115,2)</f>
        <v>0</v>
      </c>
      <c r="BL115" s="18" t="s">
        <v>144</v>
      </c>
      <c r="BM115" s="18" t="s">
        <v>448</v>
      </c>
    </row>
    <row r="116" spans="2:65" s="1" customFormat="1" ht="14.4" customHeight="1">
      <c r="B116" s="137"/>
      <c r="C116" s="138" t="s">
        <v>150</v>
      </c>
      <c r="D116" s="138" t="s">
        <v>140</v>
      </c>
      <c r="E116" s="139" t="s">
        <v>449</v>
      </c>
      <c r="F116" s="197" t="s">
        <v>450</v>
      </c>
      <c r="G116" s="197"/>
      <c r="H116" s="197"/>
      <c r="I116" s="197"/>
      <c r="J116" s="140" t="s">
        <v>444</v>
      </c>
      <c r="K116" s="141">
        <v>1</v>
      </c>
      <c r="L116" s="192"/>
      <c r="M116" s="192"/>
      <c r="N116" s="192">
        <f>ROUND(L116*K116,2)</f>
        <v>0</v>
      </c>
      <c r="O116" s="192"/>
      <c r="P116" s="192"/>
      <c r="Q116" s="192"/>
      <c r="R116" s="142"/>
      <c r="T116" s="143" t="s">
        <v>5</v>
      </c>
      <c r="U116" s="40" t="s">
        <v>40</v>
      </c>
      <c r="V116" s="144">
        <v>0</v>
      </c>
      <c r="W116" s="144">
        <f>V116*K116</f>
        <v>0</v>
      </c>
      <c r="X116" s="144">
        <v>0</v>
      </c>
      <c r="Y116" s="144">
        <f>X116*K116</f>
        <v>0</v>
      </c>
      <c r="Z116" s="144">
        <v>0</v>
      </c>
      <c r="AA116" s="145">
        <f>Z116*K116</f>
        <v>0</v>
      </c>
      <c r="AR116" s="18" t="s">
        <v>144</v>
      </c>
      <c r="AT116" s="18" t="s">
        <v>140</v>
      </c>
      <c r="AU116" s="18" t="s">
        <v>145</v>
      </c>
      <c r="AY116" s="18" t="s">
        <v>139</v>
      </c>
      <c r="BE116" s="146">
        <f>IF(U116="základná",N116,0)</f>
        <v>0</v>
      </c>
      <c r="BF116" s="146">
        <f>IF(U116="znížená",N116,0)</f>
        <v>0</v>
      </c>
      <c r="BG116" s="146">
        <f>IF(U116="zákl. prenesená",N116,0)</f>
        <v>0</v>
      </c>
      <c r="BH116" s="146">
        <f>IF(U116="zníž. prenesená",N116,0)</f>
        <v>0</v>
      </c>
      <c r="BI116" s="146">
        <f>IF(U116="nulová",N116,0)</f>
        <v>0</v>
      </c>
      <c r="BJ116" s="18" t="s">
        <v>145</v>
      </c>
      <c r="BK116" s="146">
        <f>ROUND(L116*K116,2)</f>
        <v>0</v>
      </c>
      <c r="BL116" s="18" t="s">
        <v>144</v>
      </c>
      <c r="BM116" s="18" t="s">
        <v>451</v>
      </c>
    </row>
    <row r="117" spans="2:65" s="1" customFormat="1" ht="14.4" customHeight="1">
      <c r="B117" s="137"/>
      <c r="C117" s="138" t="s">
        <v>144</v>
      </c>
      <c r="D117" s="138" t="s">
        <v>140</v>
      </c>
      <c r="E117" s="139" t="s">
        <v>452</v>
      </c>
      <c r="F117" s="197" t="s">
        <v>453</v>
      </c>
      <c r="G117" s="197"/>
      <c r="H117" s="197"/>
      <c r="I117" s="197"/>
      <c r="J117" s="140" t="s">
        <v>444</v>
      </c>
      <c r="K117" s="141">
        <v>1</v>
      </c>
      <c r="L117" s="192"/>
      <c r="M117" s="192"/>
      <c r="N117" s="192">
        <f>ROUND(L117*K117,2)</f>
        <v>0</v>
      </c>
      <c r="O117" s="192"/>
      <c r="P117" s="192"/>
      <c r="Q117" s="192"/>
      <c r="R117" s="142"/>
      <c r="T117" s="143" t="s">
        <v>5</v>
      </c>
      <c r="U117" s="40" t="s">
        <v>40</v>
      </c>
      <c r="V117" s="144">
        <v>0</v>
      </c>
      <c r="W117" s="144">
        <f>V117*K117</f>
        <v>0</v>
      </c>
      <c r="X117" s="144">
        <v>0</v>
      </c>
      <c r="Y117" s="144">
        <f>X117*K117</f>
        <v>0</v>
      </c>
      <c r="Z117" s="144">
        <v>0</v>
      </c>
      <c r="AA117" s="145">
        <f>Z117*K117</f>
        <v>0</v>
      </c>
      <c r="AR117" s="18" t="s">
        <v>144</v>
      </c>
      <c r="AT117" s="18" t="s">
        <v>140</v>
      </c>
      <c r="AU117" s="18" t="s">
        <v>145</v>
      </c>
      <c r="AY117" s="18" t="s">
        <v>139</v>
      </c>
      <c r="BE117" s="146">
        <f>IF(U117="základná",N117,0)</f>
        <v>0</v>
      </c>
      <c r="BF117" s="146">
        <f>IF(U117="znížená",N117,0)</f>
        <v>0</v>
      </c>
      <c r="BG117" s="146">
        <f>IF(U117="zákl. prenesená",N117,0)</f>
        <v>0</v>
      </c>
      <c r="BH117" s="146">
        <f>IF(U117="zníž. prenesená",N117,0)</f>
        <v>0</v>
      </c>
      <c r="BI117" s="146">
        <f>IF(U117="nulová",N117,0)</f>
        <v>0</v>
      </c>
      <c r="BJ117" s="18" t="s">
        <v>145</v>
      </c>
      <c r="BK117" s="146">
        <f>ROUND(L117*K117,2)</f>
        <v>0</v>
      </c>
      <c r="BL117" s="18" t="s">
        <v>144</v>
      </c>
      <c r="BM117" s="18" t="s">
        <v>454</v>
      </c>
    </row>
    <row r="118" spans="2:65" s="1" customFormat="1" ht="14.4" customHeight="1">
      <c r="B118" s="137"/>
      <c r="C118" s="138" t="s">
        <v>157</v>
      </c>
      <c r="D118" s="138" t="s">
        <v>140</v>
      </c>
      <c r="E118" s="139" t="s">
        <v>455</v>
      </c>
      <c r="F118" s="197" t="s">
        <v>456</v>
      </c>
      <c r="G118" s="197"/>
      <c r="H118" s="197"/>
      <c r="I118" s="197"/>
      <c r="J118" s="140" t="s">
        <v>444</v>
      </c>
      <c r="K118" s="141">
        <v>1</v>
      </c>
      <c r="L118" s="192"/>
      <c r="M118" s="192"/>
      <c r="N118" s="192">
        <f>ROUND(L118*K118,2)</f>
        <v>0</v>
      </c>
      <c r="O118" s="192"/>
      <c r="P118" s="192"/>
      <c r="Q118" s="192"/>
      <c r="R118" s="142"/>
      <c r="T118" s="143" t="s">
        <v>5</v>
      </c>
      <c r="U118" s="151" t="s">
        <v>40</v>
      </c>
      <c r="V118" s="152">
        <v>0</v>
      </c>
      <c r="W118" s="152">
        <f>V118*K118</f>
        <v>0</v>
      </c>
      <c r="X118" s="152">
        <v>0</v>
      </c>
      <c r="Y118" s="152">
        <f>X118*K118</f>
        <v>0</v>
      </c>
      <c r="Z118" s="152">
        <v>0</v>
      </c>
      <c r="AA118" s="153">
        <f>Z118*K118</f>
        <v>0</v>
      </c>
      <c r="AR118" s="18" t="s">
        <v>144</v>
      </c>
      <c r="AT118" s="18" t="s">
        <v>140</v>
      </c>
      <c r="AU118" s="18" t="s">
        <v>145</v>
      </c>
      <c r="AY118" s="18" t="s">
        <v>139</v>
      </c>
      <c r="BE118" s="146">
        <f>IF(U118="základná",N118,0)</f>
        <v>0</v>
      </c>
      <c r="BF118" s="146">
        <f>IF(U118="znížená",N118,0)</f>
        <v>0</v>
      </c>
      <c r="BG118" s="146">
        <f>IF(U118="zákl. prenesená",N118,0)</f>
        <v>0</v>
      </c>
      <c r="BH118" s="146">
        <f>IF(U118="zníž. prenesená",N118,0)</f>
        <v>0</v>
      </c>
      <c r="BI118" s="146">
        <f>IF(U118="nulová",N118,0)</f>
        <v>0</v>
      </c>
      <c r="BJ118" s="18" t="s">
        <v>145</v>
      </c>
      <c r="BK118" s="146">
        <f>ROUND(L118*K118,2)</f>
        <v>0</v>
      </c>
      <c r="BL118" s="18" t="s">
        <v>144</v>
      </c>
      <c r="BM118" s="18" t="s">
        <v>457</v>
      </c>
    </row>
    <row r="119" spans="2:65" s="1" customFormat="1" ht="7" customHeight="1">
      <c r="B119" s="55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7"/>
    </row>
  </sheetData>
  <mergeCells count="70">
    <mergeCell ref="N112:Q112"/>
    <mergeCell ref="N113:Q113"/>
    <mergeCell ref="M108:Q108"/>
    <mergeCell ref="F110:I110"/>
    <mergeCell ref="L110:M110"/>
    <mergeCell ref="N110:Q110"/>
    <mergeCell ref="N111:Q111"/>
    <mergeCell ref="C100:Q100"/>
    <mergeCell ref="M105:P105"/>
    <mergeCell ref="F102:P102"/>
    <mergeCell ref="F103:P103"/>
    <mergeCell ref="M107:Q107"/>
    <mergeCell ref="N88:Q88"/>
    <mergeCell ref="N89:Q89"/>
    <mergeCell ref="N90:Q90"/>
    <mergeCell ref="N92:Q92"/>
    <mergeCell ref="L94:Q94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9:P79"/>
    <mergeCell ref="F78:P78"/>
    <mergeCell ref="H33:J33"/>
    <mergeCell ref="M33:P33"/>
    <mergeCell ref="H34:J34"/>
    <mergeCell ref="M34:P34"/>
    <mergeCell ref="H35:J35"/>
    <mergeCell ref="M35:P35"/>
    <mergeCell ref="S2:AC2"/>
    <mergeCell ref="M27:P27"/>
    <mergeCell ref="M30:P30"/>
    <mergeCell ref="M28:P28"/>
    <mergeCell ref="H32:J32"/>
    <mergeCell ref="M32:P32"/>
    <mergeCell ref="O18:P18"/>
    <mergeCell ref="O20:P20"/>
    <mergeCell ref="O21:P21"/>
    <mergeCell ref="E24:L24"/>
    <mergeCell ref="H1:K1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  <mergeCell ref="F118:I118"/>
    <mergeCell ref="F116:I116"/>
    <mergeCell ref="F114:I114"/>
    <mergeCell ref="L114:M114"/>
    <mergeCell ref="N114:Q114"/>
    <mergeCell ref="F115:I115"/>
    <mergeCell ref="L115:M115"/>
    <mergeCell ref="N115:Q115"/>
    <mergeCell ref="L116:M116"/>
    <mergeCell ref="N116:Q116"/>
    <mergeCell ref="F117:I117"/>
    <mergeCell ref="L117:M117"/>
    <mergeCell ref="N117:Q117"/>
    <mergeCell ref="L118:M118"/>
    <mergeCell ref="N118:Q118"/>
  </mergeCells>
  <hyperlinks>
    <hyperlink ref="F1:G1" location="C2" display="1) Krycí list rozpočtu" xr:uid="{00000000-0004-0000-0400-000000000000}"/>
    <hyperlink ref="H1:K1" location="C86" display="2) Rekapitulácia rozpočtu" xr:uid="{00000000-0004-0000-0400-000001000000}"/>
    <hyperlink ref="L1" location="C110" display="3) Rozpočet" xr:uid="{00000000-0004-0000-0400-000002000000}"/>
    <hyperlink ref="S1:T1" location="'Rekapitulácia stavby'!C2" display="Rekapitulácia stavby" xr:uid="{00000000-0004-0000-04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Rekapitulácia stavby</vt:lpstr>
      <vt:lpstr>1007-1 - SO 01 Uzamykateľ...</vt:lpstr>
      <vt:lpstr>1007-2 - SO 02 Uzamykateľ...</vt:lpstr>
      <vt:lpstr>1007-3 - SO 03 Uzamykateľ...</vt:lpstr>
      <vt:lpstr>1007-4 - Ostatné náklady</vt:lpstr>
      <vt:lpstr>'1007-1 - SO 01 Uzamykateľ...'!Print_Area</vt:lpstr>
      <vt:lpstr>'1007-2 - SO 02 Uzamykateľ...'!Print_Area</vt:lpstr>
      <vt:lpstr>'1007-3 - SO 03 Uzamykateľ...'!Print_Area</vt:lpstr>
      <vt:lpstr>'1007-4 - Ostatné náklady'!Print_Area</vt:lpstr>
      <vt:lpstr>'Rekapitulácia stavby'!Print_Area</vt:lpstr>
      <vt:lpstr>'1007-1 - SO 01 Uzamykateľ...'!Print_Titles</vt:lpstr>
      <vt:lpstr>'1007-2 - SO 02 Uzamykateľ...'!Print_Titles</vt:lpstr>
      <vt:lpstr>'1007-3 - SO 03 Uzamykateľ...'!Print_Titles</vt:lpstr>
      <vt:lpstr>'1007-4 - Ostatné náklady'!Print_Titles</vt:lpstr>
      <vt:lpstr>'Rekapitulácia stavby'!Print_Titles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Marika-PC\Marika</dc:creator>
  <cp:lastModifiedBy>Kornel Ács</cp:lastModifiedBy>
  <dcterms:created xsi:type="dcterms:W3CDTF">2019-10-22T16:28:09Z</dcterms:created>
  <dcterms:modified xsi:type="dcterms:W3CDTF">2020-05-25T12:40:32Z</dcterms:modified>
</cp:coreProperties>
</file>